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375" windowHeight="4905" activeTab="0"/>
  </bookViews>
  <sheets>
    <sheet name="Intro" sheetId="1" r:id="rId1"/>
    <sheet name="Data 1" sheetId="2" r:id="rId2"/>
    <sheet name="y =1st order fcn. " sheetId="3" r:id="rId3"/>
    <sheet name="y = f(ln(odds))" sheetId="4" r:id="rId4"/>
    <sheet name="Coefficients" sheetId="5" r:id="rId5"/>
    <sheet name="JMP" sheetId="6" r:id="rId6"/>
    <sheet name="Motorcycles" sheetId="7" r:id="rId7"/>
  </sheets>
  <definedNames>
    <definedName name="solver_adj" localSheetId="2" hidden="1">'y =1st order fcn. '!$A$3:$B$3</definedName>
    <definedName name="solver_cvg" localSheetId="2" hidden="1">0.001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100</definedName>
    <definedName name="solver_lhs1" localSheetId="2" hidden="1">'y =1st order fcn. '!$B$10:$B$16</definedName>
    <definedName name="solver_lin" localSheetId="2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'y =1st order fcn. '!$G$1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hs1" localSheetId="2" hidden="1">1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mp" localSheetId="2" hidden="1">1</definedName>
    <definedName name="solver_tol" localSheetId="2" hidden="1">0.05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fullCalcOnLoad="1"/>
</workbook>
</file>

<file path=xl/comments7.xml><?xml version="1.0" encoding="utf-8"?>
<comments xmlns="http://schemas.openxmlformats.org/spreadsheetml/2006/main">
  <authors>
    <author>RAndrews</author>
  </authors>
  <commentList>
    <comment ref="A1" authorId="0">
      <text>
        <r>
          <rPr>
            <b/>
            <sz val="9"/>
            <rFont val="Tahoma"/>
            <family val="2"/>
          </rPr>
          <t xml:space="preserve">Motorcycle data for problem 41, page 615 of 2nd edition of Sharpe.  
</t>
        </r>
        <r>
          <rPr>
            <b/>
            <sz val="9"/>
            <color indexed="10"/>
            <rFont val="Tahoma"/>
            <family val="2"/>
          </rPr>
          <t>Note all models with missing values have been removed.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<sst xmlns="http://schemas.openxmlformats.org/spreadsheetml/2006/main" count="326" uniqueCount="210">
  <si>
    <t>D</t>
  </si>
  <si>
    <t>Distance</t>
  </si>
  <si>
    <t>% Made</t>
  </si>
  <si>
    <t>Made</t>
  </si>
  <si>
    <t>Attmpts</t>
  </si>
  <si>
    <t>Predicted</t>
  </si>
  <si>
    <t>squared error</t>
  </si>
  <si>
    <t xml:space="preserve"> = Total of Squared Error</t>
  </si>
  <si>
    <t>Fit a linear function of an exponential to the data.</t>
  </si>
  <si>
    <t>= total of squared error</t>
  </si>
  <si>
    <t>A</t>
  </si>
  <si>
    <t>B</t>
  </si>
  <si>
    <t>%</t>
  </si>
  <si>
    <t>Squared</t>
  </si>
  <si>
    <t>Error</t>
  </si>
  <si>
    <t>Solver Solution</t>
  </si>
  <si>
    <t>Fit a line letting x = distance and y = ln(odds).</t>
  </si>
  <si>
    <t>made</t>
  </si>
  <si>
    <t>ln(odds)</t>
  </si>
  <si>
    <t>Missed</t>
  </si>
  <si>
    <t>Miss</t>
  </si>
  <si>
    <t>Straight Line</t>
  </si>
  <si>
    <t>= Intercept</t>
  </si>
  <si>
    <t>= Slope</t>
  </si>
  <si>
    <t>Actual</t>
  </si>
  <si>
    <t>Coefficients</t>
  </si>
  <si>
    <t>odds ratio</t>
  </si>
  <si>
    <t>Obs #</t>
  </si>
  <si>
    <t>Outcome</t>
  </si>
  <si>
    <t>Feet</t>
  </si>
  <si>
    <t>p^</t>
  </si>
  <si>
    <t xml:space="preserve">Guide for interpreting variable coefficients for logistic regression </t>
  </si>
  <si>
    <t xml:space="preserve">As the variable increases one unit, </t>
  </si>
  <si>
    <r>
      <t xml:space="preserve">the </t>
    </r>
    <r>
      <rPr>
        <b/>
        <sz val="12"/>
        <rFont val="Arial"/>
        <family val="2"/>
      </rPr>
      <t>additive change in the log of the odds ratio</t>
    </r>
    <r>
      <rPr>
        <sz val="12"/>
        <rFont val="Arial"/>
        <family val="2"/>
      </rPr>
      <t xml:space="preserve"> of an Event = </t>
    </r>
    <r>
      <rPr>
        <b/>
        <sz val="12"/>
        <rFont val="Arial"/>
        <family val="2"/>
      </rPr>
      <t>coefficient value</t>
    </r>
  </si>
  <si>
    <r>
      <t xml:space="preserve">the </t>
    </r>
    <r>
      <rPr>
        <b/>
        <sz val="12"/>
        <rFont val="Arial"/>
        <family val="2"/>
      </rPr>
      <t>multiplicative change in the odds ratio</t>
    </r>
    <r>
      <rPr>
        <sz val="12"/>
        <rFont val="Arial"/>
        <family val="2"/>
      </rPr>
      <t xml:space="preserve"> of an Event = </t>
    </r>
    <r>
      <rPr>
        <b/>
        <sz val="12"/>
        <rFont val="Arial"/>
        <family val="2"/>
      </rPr>
      <t>EXP(coefficient value)</t>
    </r>
  </si>
  <si>
    <r>
      <t xml:space="preserve"> the </t>
    </r>
    <r>
      <rPr>
        <b/>
        <sz val="12"/>
        <rFont val="Arial"/>
        <family val="2"/>
      </rPr>
      <t>log of the odds ratio</t>
    </r>
    <r>
      <rPr>
        <sz val="12"/>
        <rFont val="Arial"/>
        <family val="2"/>
      </rPr>
      <t xml:space="preserve"> of an Event </t>
    </r>
    <r>
      <rPr>
        <b/>
        <sz val="12"/>
        <rFont val="Arial"/>
        <family val="2"/>
      </rPr>
      <t xml:space="preserve">increases </t>
    </r>
    <r>
      <rPr>
        <sz val="12"/>
        <rFont val="Arial"/>
        <family val="2"/>
      </rPr>
      <t>by the coefficient value,</t>
    </r>
  </si>
  <si>
    <r>
      <t xml:space="preserve"> the </t>
    </r>
    <r>
      <rPr>
        <b/>
        <sz val="12"/>
        <rFont val="Arial"/>
        <family val="2"/>
      </rPr>
      <t>log of the odds ratio</t>
    </r>
    <r>
      <rPr>
        <sz val="12"/>
        <rFont val="Arial"/>
        <family val="2"/>
      </rPr>
      <t xml:space="preserve"> of an Event </t>
    </r>
    <r>
      <rPr>
        <b/>
        <sz val="12"/>
        <rFont val="Arial"/>
        <family val="2"/>
      </rPr>
      <t xml:space="preserve">decreases </t>
    </r>
    <r>
      <rPr>
        <sz val="12"/>
        <rFont val="Arial"/>
        <family val="2"/>
      </rPr>
      <t>by the coefficient value,</t>
    </r>
  </si>
  <si>
    <t>Consider the estimated coefficients below</t>
  </si>
  <si>
    <t>Intercept</t>
  </si>
  <si>
    <t>X1</t>
  </si>
  <si>
    <t>X2</t>
  </si>
  <si>
    <t>Log(Odds Ratio) = ln(OR) = 10 -2X1 +3X2</t>
  </si>
  <si>
    <t>Exp(coefficient)</t>
  </si>
  <si>
    <t>Event's</t>
  </si>
  <si>
    <t>Data point values</t>
  </si>
  <si>
    <t>ln(OR)</t>
  </si>
  <si>
    <t>Odds Ratio</t>
  </si>
  <si>
    <t>Probability</t>
  </si>
  <si>
    <t>See table to right &gt;&gt;&gt;</t>
  </si>
  <si>
    <t xml:space="preserve">X2 </t>
  </si>
  <si>
    <t>&lt; Decreases as X1 increases</t>
  </si>
  <si>
    <t>X1 Additive Change =</t>
  </si>
  <si>
    <t>&lt; Increases as X2 increases</t>
  </si>
  <si>
    <t>Change from row to row</t>
  </si>
  <si>
    <t>&lt; Increases as X1 decreases</t>
  </si>
  <si>
    <t>X2 Additive Change =</t>
  </si>
  <si>
    <t>&lt; Decreases as X2 decreases</t>
  </si>
  <si>
    <t>Change from column to column</t>
  </si>
  <si>
    <t>Change in Variable</t>
  </si>
  <si>
    <t>Additive</t>
  </si>
  <si>
    <t xml:space="preserve">Multiplicative </t>
  </si>
  <si>
    <r>
      <t>Odds Ratio = e</t>
    </r>
    <r>
      <rPr>
        <vertAlign val="superscript"/>
        <sz val="12"/>
        <rFont val="Arial"/>
        <family val="2"/>
      </rPr>
      <t xml:space="preserve">ln(OR) </t>
    </r>
    <r>
      <rPr>
        <sz val="12"/>
        <rFont val="Arial"/>
        <family val="2"/>
      </rPr>
      <t>= Odds of an Event / Odds of No Event</t>
    </r>
  </si>
  <si>
    <t>Change</t>
  </si>
  <si>
    <r>
      <t xml:space="preserve">6 to </t>
    </r>
    <r>
      <rPr>
        <b/>
        <sz val="12"/>
        <color indexed="12"/>
        <rFont val="Arial"/>
        <family val="2"/>
      </rPr>
      <t>7</t>
    </r>
  </si>
  <si>
    <r>
      <t>-1</t>
    </r>
    <r>
      <rPr>
        <b/>
        <sz val="12"/>
        <rFont val="Arial"/>
        <family val="2"/>
      </rPr>
      <t xml:space="preserve"> - (1) = </t>
    </r>
    <r>
      <rPr>
        <b/>
        <sz val="12"/>
        <color indexed="14"/>
        <rFont val="Arial"/>
        <family val="2"/>
      </rPr>
      <t>-2</t>
    </r>
  </si>
  <si>
    <r>
      <t>=</t>
    </r>
    <r>
      <rPr>
        <b/>
        <sz val="12"/>
        <color indexed="12"/>
        <rFont val="Arial"/>
        <family val="2"/>
      </rPr>
      <t>.36788</t>
    </r>
    <r>
      <rPr>
        <b/>
        <sz val="12"/>
        <rFont val="Arial"/>
        <family val="2"/>
      </rPr>
      <t>/2.71828</t>
    </r>
  </si>
  <si>
    <t>X1 Multiplicative Change =</t>
  </si>
  <si>
    <r>
      <t>5</t>
    </r>
    <r>
      <rPr>
        <b/>
        <sz val="12"/>
        <rFont val="Arial"/>
        <family val="2"/>
      </rPr>
      <t xml:space="preserve"> to 6</t>
    </r>
  </si>
  <si>
    <r>
      <t>1 - (</t>
    </r>
    <r>
      <rPr>
        <b/>
        <sz val="12"/>
        <color indexed="12"/>
        <rFont val="Arial"/>
        <family val="2"/>
      </rPr>
      <t>3</t>
    </r>
    <r>
      <rPr>
        <b/>
        <sz val="12"/>
        <rFont val="Arial"/>
        <family val="2"/>
      </rPr>
      <t xml:space="preserve">)= </t>
    </r>
    <r>
      <rPr>
        <b/>
        <sz val="12"/>
        <color indexed="14"/>
        <rFont val="Arial"/>
        <family val="2"/>
      </rPr>
      <t>-2</t>
    </r>
  </si>
  <si>
    <r>
      <t>=2.71829/</t>
    </r>
    <r>
      <rPr>
        <b/>
        <sz val="12"/>
        <color indexed="12"/>
        <rFont val="Arial"/>
        <family val="2"/>
      </rPr>
      <t>20.0855</t>
    </r>
  </si>
  <si>
    <r>
      <t xml:space="preserve">1 to </t>
    </r>
    <r>
      <rPr>
        <b/>
        <sz val="12"/>
        <color indexed="12"/>
        <rFont val="Arial"/>
        <family val="2"/>
      </rPr>
      <t>2</t>
    </r>
  </si>
  <si>
    <r>
      <t>=</t>
    </r>
    <r>
      <rPr>
        <b/>
        <sz val="12"/>
        <color indexed="17"/>
        <rFont val="Arial"/>
        <family val="2"/>
      </rPr>
      <t>54.598</t>
    </r>
    <r>
      <rPr>
        <b/>
        <sz val="12"/>
        <rFont val="Arial"/>
        <family val="2"/>
      </rPr>
      <t>/2.71828</t>
    </r>
  </si>
  <si>
    <t>X2 Multiplicative Change =</t>
  </si>
  <si>
    <r>
      <t>0</t>
    </r>
    <r>
      <rPr>
        <b/>
        <sz val="12"/>
        <rFont val="Arial"/>
        <family val="2"/>
      </rPr>
      <t xml:space="preserve"> to 1</t>
    </r>
  </si>
  <si>
    <r>
      <t>=2.71829/</t>
    </r>
    <r>
      <rPr>
        <b/>
        <sz val="12"/>
        <color indexed="17"/>
        <rFont val="Arial"/>
        <family val="2"/>
      </rPr>
      <t>.135335</t>
    </r>
  </si>
  <si>
    <t>Probability of an Event</t>
  </si>
  <si>
    <t xml:space="preserve"> Odds of an Event / (Odds of an Event + Odds of No Event)</t>
  </si>
  <si>
    <r>
      <t>Probability = 1 / ( 1 + e</t>
    </r>
    <r>
      <rPr>
        <vertAlign val="superscript"/>
        <sz val="12"/>
        <rFont val="Arial"/>
        <family val="2"/>
      </rPr>
      <t>-linear function</t>
    </r>
    <r>
      <rPr>
        <sz val="12"/>
        <rFont val="Arial"/>
        <family val="2"/>
      </rPr>
      <t>)</t>
    </r>
  </si>
  <si>
    <t>or</t>
  </si>
  <si>
    <r>
      <t>Probability = e</t>
    </r>
    <r>
      <rPr>
        <vertAlign val="superscript"/>
        <sz val="12"/>
        <rFont val="Arial"/>
        <family val="2"/>
      </rPr>
      <t>linear function</t>
    </r>
    <r>
      <rPr>
        <sz val="12"/>
        <rFont val="Arial"/>
        <family val="2"/>
      </rPr>
      <t xml:space="preserve"> / (e</t>
    </r>
    <r>
      <rPr>
        <vertAlign val="superscript"/>
        <sz val="12"/>
        <rFont val="Arial"/>
        <family val="2"/>
      </rPr>
      <t>linear function</t>
    </r>
    <r>
      <rPr>
        <sz val="12"/>
        <rFont val="Arial"/>
        <family val="2"/>
      </rPr>
      <t>+1)</t>
    </r>
  </si>
  <si>
    <t>X1 Increases</t>
  </si>
  <si>
    <t>X1 Decreases</t>
  </si>
  <si>
    <t>X2 Increases</t>
  </si>
  <si>
    <t>X2 Decreases</t>
  </si>
  <si>
    <r>
      <t>4</t>
    </r>
    <r>
      <rPr>
        <b/>
        <sz val="12"/>
        <rFont val="Arial"/>
        <family val="2"/>
      </rPr>
      <t xml:space="preserve"> - (1) = </t>
    </r>
    <r>
      <rPr>
        <b/>
        <sz val="12"/>
        <color indexed="60"/>
        <rFont val="Arial"/>
        <family val="2"/>
      </rPr>
      <t>3</t>
    </r>
  </si>
  <si>
    <r>
      <t>1 - (</t>
    </r>
    <r>
      <rPr>
        <b/>
        <sz val="12"/>
        <color indexed="17"/>
        <rFont val="Arial"/>
        <family val="2"/>
      </rPr>
      <t>-2</t>
    </r>
    <r>
      <rPr>
        <b/>
        <sz val="12"/>
        <rFont val="Arial"/>
        <family val="2"/>
      </rPr>
      <t>)=</t>
    </r>
    <r>
      <rPr>
        <b/>
        <sz val="12"/>
        <color indexed="60"/>
        <rFont val="Arial"/>
        <family val="2"/>
      </rPr>
      <t xml:space="preserve"> 3</t>
    </r>
  </si>
  <si>
    <r>
      <t xml:space="preserve">the multiplicative change in odds ratio is &gt; 1 &amp; </t>
    </r>
    <r>
      <rPr>
        <sz val="16"/>
        <color indexed="12"/>
        <rFont val="Times New Roman"/>
        <family val="1"/>
      </rPr>
      <t xml:space="preserve">the </t>
    </r>
    <r>
      <rPr>
        <b/>
        <sz val="16"/>
        <color indexed="12"/>
        <rFont val="Times New Roman"/>
        <family val="1"/>
      </rPr>
      <t>probability</t>
    </r>
    <r>
      <rPr>
        <sz val="16"/>
        <color indexed="12"/>
        <rFont val="Times New Roman"/>
        <family val="1"/>
      </rPr>
      <t xml:space="preserve"> of an Event </t>
    </r>
    <r>
      <rPr>
        <b/>
        <sz val="16"/>
        <color indexed="12"/>
        <rFont val="Times New Roman"/>
        <family val="1"/>
      </rPr>
      <t>increases</t>
    </r>
  </si>
  <si>
    <r>
      <rPr>
        <b/>
        <sz val="16"/>
        <color indexed="12"/>
        <rFont val="Times New Roman"/>
        <family val="1"/>
      </rPr>
      <t>Coefficient &gt; 0</t>
    </r>
    <r>
      <rPr>
        <sz val="12"/>
        <rFont val="Arial"/>
        <family val="2"/>
      </rPr>
      <t xml:space="preserve"> implies that as the value of the </t>
    </r>
    <r>
      <rPr>
        <b/>
        <sz val="12"/>
        <rFont val="Arial"/>
        <family val="2"/>
      </rPr>
      <t>variable increases</t>
    </r>
  </si>
  <si>
    <r>
      <rPr>
        <b/>
        <sz val="16"/>
        <color indexed="12"/>
        <rFont val="Times New Roman"/>
        <family val="1"/>
      </rPr>
      <t>Coefficient &lt; 0</t>
    </r>
    <r>
      <rPr>
        <sz val="12"/>
        <rFont val="Arial"/>
        <family val="2"/>
      </rPr>
      <t xml:space="preserve"> implies that as the value of the </t>
    </r>
    <r>
      <rPr>
        <b/>
        <sz val="12"/>
        <rFont val="Arial"/>
        <family val="2"/>
      </rPr>
      <t>variable increases</t>
    </r>
  </si>
  <si>
    <r>
      <t xml:space="preserve">the multiplicative change in odds ratio is &lt; 1 &amp; </t>
    </r>
    <r>
      <rPr>
        <sz val="16"/>
        <color indexed="12"/>
        <rFont val="Times New Roman"/>
        <family val="1"/>
      </rPr>
      <t xml:space="preserve">the </t>
    </r>
    <r>
      <rPr>
        <b/>
        <sz val="16"/>
        <color indexed="12"/>
        <rFont val="Times New Roman"/>
        <family val="1"/>
      </rPr>
      <t>probability</t>
    </r>
    <r>
      <rPr>
        <sz val="16"/>
        <color indexed="12"/>
        <rFont val="Times New Roman"/>
        <family val="1"/>
      </rPr>
      <t xml:space="preserve"> of an Event </t>
    </r>
    <r>
      <rPr>
        <b/>
        <sz val="16"/>
        <color indexed="12"/>
        <rFont val="Times New Roman"/>
        <family val="1"/>
      </rPr>
      <t>decreases</t>
    </r>
  </si>
  <si>
    <t>Log(Odds Ratio) = ln(OR) = 10 -2X1 +3X2 = linear function</t>
  </si>
  <si>
    <t>or equivalently</t>
  </si>
  <si>
    <t>Analyze &gt; Fit Model</t>
  </si>
  <si>
    <t>Model</t>
  </si>
  <si>
    <t>MSRP</t>
  </si>
  <si>
    <t>Bore</t>
  </si>
  <si>
    <t>Displacement</t>
  </si>
  <si>
    <t>Clearance</t>
  </si>
  <si>
    <t>Engine strokes</t>
  </si>
  <si>
    <t>Wheelbase</t>
  </si>
  <si>
    <t>HondaCR85R</t>
  </si>
  <si>
    <t>HondaCR85RB</t>
  </si>
  <si>
    <t>HondaCRF100F</t>
  </si>
  <si>
    <t>HondaCRF150F</t>
  </si>
  <si>
    <t>HondaCRF230F</t>
  </si>
  <si>
    <t>HondaCRF250R</t>
  </si>
  <si>
    <t>HondaCRF250X</t>
  </si>
  <si>
    <t>HondaCRF450R</t>
  </si>
  <si>
    <t>HondaCRF450X</t>
  </si>
  <si>
    <t>HondaCRF50F</t>
  </si>
  <si>
    <t>HondaCRF70F</t>
  </si>
  <si>
    <t>HondaCRF80F</t>
  </si>
  <si>
    <t>HondaXR250R</t>
  </si>
  <si>
    <t>HondaXR400R</t>
  </si>
  <si>
    <t>KawasakiKDX200</t>
  </si>
  <si>
    <t>KawasakiKDX220R</t>
  </si>
  <si>
    <t>KawasakiKDX50</t>
  </si>
  <si>
    <t>KawasakiKLR250</t>
  </si>
  <si>
    <t>KawasakiKLX110</t>
  </si>
  <si>
    <t>KawasakiKLX125</t>
  </si>
  <si>
    <t>KawasakiKLX125L</t>
  </si>
  <si>
    <t>KawasakiKLX300R</t>
  </si>
  <si>
    <t>KawasakiKX100</t>
  </si>
  <si>
    <t>KawasakiKX125</t>
  </si>
  <si>
    <t>KawasakiKX250</t>
  </si>
  <si>
    <t>KawasakiKX250F</t>
  </si>
  <si>
    <t>KawasakiKX65</t>
  </si>
  <si>
    <t>KawasakiKX85</t>
  </si>
  <si>
    <t>KTM125SX</t>
  </si>
  <si>
    <t>KTM200EXC</t>
  </si>
  <si>
    <t>KTM250EXC</t>
  </si>
  <si>
    <t>KTM250SX</t>
  </si>
  <si>
    <t>KTM300EXC</t>
  </si>
  <si>
    <t>KTM300MXC</t>
  </si>
  <si>
    <t>KTM400EXC</t>
  </si>
  <si>
    <t>KTM450EXC</t>
  </si>
  <si>
    <t>KTM450MXC</t>
  </si>
  <si>
    <t>KTM450SX</t>
  </si>
  <si>
    <t>KTM50MINI</t>
  </si>
  <si>
    <t>KTM50SENIOR</t>
  </si>
  <si>
    <t>KTM50SXPROJUNIOR</t>
  </si>
  <si>
    <t>KTM50SXPROSENIOR</t>
  </si>
  <si>
    <t>KTM525EXC</t>
  </si>
  <si>
    <t>KTM525MXC</t>
  </si>
  <si>
    <t>KTM525SX</t>
  </si>
  <si>
    <t>KTM65SX</t>
  </si>
  <si>
    <t>KTM85SX</t>
  </si>
  <si>
    <t>SuzukiDR200SE</t>
  </si>
  <si>
    <t>SuzukiDRZ110</t>
  </si>
  <si>
    <t>SuzukiDRZ125</t>
  </si>
  <si>
    <t>SuzukiDRZ125L</t>
  </si>
  <si>
    <t>SuzukiDRZ250</t>
  </si>
  <si>
    <t>SuzukiDRZ400E</t>
  </si>
  <si>
    <t>SuzukiDRZ400S</t>
  </si>
  <si>
    <t>SuzukiJR50</t>
  </si>
  <si>
    <t>SuzukiRM125</t>
  </si>
  <si>
    <t>SuzukiRM250</t>
  </si>
  <si>
    <t>SuzukiRM65</t>
  </si>
  <si>
    <t>SuzukiRM85</t>
  </si>
  <si>
    <t>SuzukiRM85L</t>
  </si>
  <si>
    <t>SuzukiRMZ250</t>
  </si>
  <si>
    <t>SuzukiRMZ450</t>
  </si>
  <si>
    <t>YamahaPW50</t>
  </si>
  <si>
    <t>YamahaPW80</t>
  </si>
  <si>
    <t>YamahaTTR125E</t>
  </si>
  <si>
    <t>YamahaTTR125L</t>
  </si>
  <si>
    <t>YamahaTTR230</t>
  </si>
  <si>
    <t>YamahaTTR250</t>
  </si>
  <si>
    <t>YamahaTTR90E</t>
  </si>
  <si>
    <t>YamahaTW200</t>
  </si>
  <si>
    <t>YamahaWR250F</t>
  </si>
  <si>
    <t>YamahaWR450F</t>
  </si>
  <si>
    <t>YamahaYZ125</t>
  </si>
  <si>
    <t>YamahaYZ250</t>
  </si>
  <si>
    <t>YamahaYZ250F</t>
  </si>
  <si>
    <t>YamahaYZ450F</t>
  </si>
  <si>
    <t>YamahaYZ85</t>
  </si>
  <si>
    <t>HusabergFC450</t>
  </si>
  <si>
    <t>HusabergFC550</t>
  </si>
  <si>
    <t>HusqvarnaTC250</t>
  </si>
  <si>
    <t>HusqvarnaTC510</t>
  </si>
  <si>
    <t>HusqvarnaTC450</t>
  </si>
  <si>
    <t>HusqvarnaTE250</t>
  </si>
  <si>
    <t>HusqvarnaTE450</t>
  </si>
  <si>
    <t>HusqvarnaTE510</t>
  </si>
  <si>
    <t>HusqvarnaSM510R</t>
  </si>
  <si>
    <t>HusqvarnaSM450R</t>
  </si>
  <si>
    <t>GasGasPRO125</t>
  </si>
  <si>
    <t>GasGasPRO200</t>
  </si>
  <si>
    <t>GasGasPRO280</t>
  </si>
  <si>
    <r>
      <rPr>
        <b/>
        <sz val="12"/>
        <rFont val="Arial"/>
        <family val="2"/>
      </rPr>
      <t xml:space="preserve">JMP </t>
    </r>
    <r>
      <rPr>
        <sz val="10"/>
        <rFont val="Arial"/>
        <family val="2"/>
      </rPr>
      <t xml:space="preserve">
(5 predictors for Engine Strokes)</t>
    </r>
  </si>
  <si>
    <t>Confusion Matrix</t>
  </si>
  <si>
    <t>2 Stroke</t>
  </si>
  <si>
    <t>4 Stroke</t>
  </si>
  <si>
    <t xml:space="preserve">Total </t>
  </si>
  <si>
    <t>% Correct</t>
  </si>
  <si>
    <t>Model using the two significant predictors.</t>
  </si>
  <si>
    <t xml:space="preserve">Distance </t>
  </si>
  <si>
    <t>Linear function</t>
  </si>
  <si>
    <t>= Linear function value for distance = 10</t>
  </si>
  <si>
    <t>Use the output to predict the probability of a Made for a shot from 10 feet.</t>
  </si>
  <si>
    <t>= p^ = estimated probability of a Made from 10 feet Distance</t>
  </si>
  <si>
    <r>
      <t>= e</t>
    </r>
    <r>
      <rPr>
        <vertAlign val="superscript"/>
        <sz val="10"/>
        <color indexed="17"/>
        <rFont val="Arial"/>
        <family val="2"/>
      </rPr>
      <t>Linear function value for distance = 10</t>
    </r>
  </si>
  <si>
    <t>Estimate</t>
  </si>
  <si>
    <t>Values</t>
  </si>
  <si>
    <t xml:space="preserve">Use the characteristics of MSRP=4000 and Bore=60 to predict the probability of being 2 stroke. </t>
  </si>
  <si>
    <t>= Linear function value for MSRP= 4000 &amp; Bore=60</t>
  </si>
  <si>
    <r>
      <t>= e</t>
    </r>
    <r>
      <rPr>
        <vertAlign val="superscript"/>
        <sz val="10"/>
        <color indexed="17"/>
        <rFont val="Arial"/>
        <family val="2"/>
      </rPr>
      <t>Linear function value for MSRP= 4000 &amp; Bore=60</t>
    </r>
  </si>
  <si>
    <r>
      <t>= p^ = estimated probability of a</t>
    </r>
    <r>
      <rPr>
        <b/>
        <sz val="11"/>
        <color indexed="17"/>
        <rFont val="Arial"/>
        <family val="2"/>
      </rPr>
      <t xml:space="preserve"> 2 stroke</t>
    </r>
    <r>
      <rPr>
        <sz val="10"/>
        <color indexed="17"/>
        <rFont val="Arial"/>
        <family val="2"/>
      </rPr>
      <t xml:space="preserve"> for MSRP= 4000 &amp; Bore=60</t>
    </r>
  </si>
  <si>
    <r>
      <t>= p^ = estimated probability of a</t>
    </r>
    <r>
      <rPr>
        <b/>
        <sz val="11"/>
        <color indexed="17"/>
        <rFont val="Arial"/>
        <family val="2"/>
      </rPr>
      <t xml:space="preserve"> 4 stroke</t>
    </r>
    <r>
      <rPr>
        <sz val="10"/>
        <color indexed="17"/>
        <rFont val="Arial"/>
        <family val="2"/>
      </rPr>
      <t xml:space="preserve"> for MSRP= 4000 &amp; Bore=60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</si>
</sst>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</numFmts>
  <fonts count="1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.5"/>
      <color indexed="12"/>
      <name val="Arial"/>
      <family val="2"/>
    </font>
    <font>
      <b/>
      <vertAlign val="superscript"/>
      <sz val="10.5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name val="Arial"/>
      <family val="2"/>
    </font>
    <font>
      <sz val="4"/>
      <name val="Arial"/>
      <family val="2"/>
    </font>
    <font>
      <b/>
      <sz val="14"/>
      <color indexed="12"/>
      <name val="Times New Roman"/>
      <family val="1"/>
    </font>
    <font>
      <sz val="6"/>
      <name val="Arial"/>
      <family val="2"/>
    </font>
    <font>
      <sz val="12"/>
      <color indexed="14"/>
      <name val="Arial"/>
      <family val="2"/>
    </font>
    <font>
      <b/>
      <sz val="12"/>
      <color indexed="17"/>
      <name val="Arial"/>
      <family val="2"/>
    </font>
    <font>
      <vertAlign val="superscript"/>
      <sz val="12"/>
      <name val="Arial"/>
      <family val="2"/>
    </font>
    <font>
      <b/>
      <sz val="12"/>
      <color indexed="60"/>
      <name val="Arial"/>
      <family val="2"/>
    </font>
    <font>
      <sz val="16"/>
      <color indexed="12"/>
      <name val="Times New Roman"/>
      <family val="1"/>
    </font>
    <font>
      <b/>
      <sz val="16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2"/>
      <name val="Arial"/>
      <family val="2"/>
    </font>
    <font>
      <sz val="12"/>
      <color indexed="60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Cambria Math"/>
      <family val="1"/>
    </font>
    <font>
      <b/>
      <sz val="16"/>
      <color indexed="8"/>
      <name val="Cambria Math"/>
      <family val="1"/>
    </font>
    <font>
      <sz val="12"/>
      <color indexed="17"/>
      <name val="Arial"/>
      <family val="2"/>
    </font>
    <font>
      <b/>
      <sz val="16"/>
      <color indexed="8"/>
      <name val="+mn-lt"/>
      <family val="0"/>
    </font>
    <font>
      <sz val="16"/>
      <color indexed="8"/>
      <name val="+mn-lt"/>
      <family val="0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0.5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12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vertAlign val="superscript"/>
      <sz val="10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6600"/>
      <name val="Arial"/>
      <family val="2"/>
    </font>
    <font>
      <b/>
      <sz val="12"/>
      <color theme="9" tint="-0.4999699890613556"/>
      <name val="Arial"/>
      <family val="2"/>
    </font>
    <font>
      <sz val="12"/>
      <color theme="9" tint="-0.4999699890613556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sz val="10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 quotePrefix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9" fontId="0" fillId="0" borderId="0" xfId="0" applyNumberFormat="1" applyAlignment="1" quotePrefix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 quotePrefix="1">
      <alignment/>
    </xf>
    <xf numFmtId="0" fontId="0" fillId="0" borderId="0" xfId="0" applyFont="1" applyAlignment="1">
      <alignment/>
    </xf>
    <xf numFmtId="0" fontId="97" fillId="0" borderId="0" xfId="0" applyFont="1" applyAlignment="1">
      <alignment horizontal="center"/>
    </xf>
    <xf numFmtId="0" fontId="97" fillId="0" borderId="0" xfId="0" applyFont="1" applyAlignment="1">
      <alignment/>
    </xf>
    <xf numFmtId="0" fontId="97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4" fillId="33" borderId="0" xfId="0" applyFont="1" applyFill="1" applyAlignment="1">
      <alignment/>
    </xf>
    <xf numFmtId="0" fontId="14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14" fillId="0" borderId="14" xfId="0" applyFont="1" applyBorder="1" applyAlignment="1">
      <alignment/>
    </xf>
    <xf numFmtId="0" fontId="23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15" fillId="0" borderId="0" xfId="0" applyFont="1" applyAlignment="1" quotePrefix="1">
      <alignment horizontal="center"/>
    </xf>
    <xf numFmtId="0" fontId="8" fillId="0" borderId="0" xfId="0" applyFont="1" applyAlignment="1" quotePrefix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horizontal="right"/>
    </xf>
    <xf numFmtId="0" fontId="100" fillId="0" borderId="0" xfId="0" applyFont="1" applyAlignment="1">
      <alignment horizontal="right"/>
    </xf>
    <xf numFmtId="0" fontId="8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01" fillId="34" borderId="0" xfId="0" applyFont="1" applyFill="1" applyAlignment="1">
      <alignment horizontal="center"/>
    </xf>
    <xf numFmtId="0" fontId="102" fillId="0" borderId="0" xfId="0" applyFont="1" applyAlignment="1">
      <alignment/>
    </xf>
    <xf numFmtId="0" fontId="101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/>
    </xf>
    <xf numFmtId="0" fontId="105" fillId="0" borderId="0" xfId="0" applyFont="1" applyAlignment="1">
      <alignment/>
    </xf>
    <xf numFmtId="0" fontId="105" fillId="0" borderId="14" xfId="0" applyFont="1" applyBorder="1" applyAlignment="1">
      <alignment/>
    </xf>
    <xf numFmtId="0" fontId="105" fillId="0" borderId="0" xfId="0" applyFont="1" applyAlignment="1">
      <alignment horizontal="center"/>
    </xf>
    <xf numFmtId="0" fontId="105" fillId="0" borderId="0" xfId="0" applyFont="1" applyFill="1" applyBorder="1" applyAlignment="1">
      <alignment/>
    </xf>
    <xf numFmtId="10" fontId="105" fillId="0" borderId="0" xfId="59" applyNumberFormat="1" applyFont="1" applyAlignment="1">
      <alignment/>
    </xf>
    <xf numFmtId="0" fontId="105" fillId="0" borderId="15" xfId="0" applyFont="1" applyBorder="1" applyAlignment="1">
      <alignment/>
    </xf>
    <xf numFmtId="0" fontId="105" fillId="0" borderId="10" xfId="0" applyFont="1" applyBorder="1" applyAlignment="1">
      <alignment horizontal="center"/>
    </xf>
    <xf numFmtId="10" fontId="105" fillId="0" borderId="10" xfId="59" applyNumberFormat="1" applyFont="1" applyBorder="1" applyAlignment="1">
      <alignment/>
    </xf>
    <xf numFmtId="0" fontId="105" fillId="0" borderId="16" xfId="0" applyFont="1" applyBorder="1" applyAlignment="1">
      <alignment/>
    </xf>
    <xf numFmtId="0" fontId="105" fillId="0" borderId="16" xfId="0" applyFont="1" applyBorder="1" applyAlignment="1">
      <alignment horizontal="center"/>
    </xf>
    <xf numFmtId="0" fontId="105" fillId="0" borderId="14" xfId="0" applyFont="1" applyBorder="1" applyAlignment="1">
      <alignment horizontal="center"/>
    </xf>
    <xf numFmtId="0" fontId="105" fillId="0" borderId="17" xfId="0" applyFont="1" applyBorder="1" applyAlignment="1">
      <alignment horizontal="center"/>
    </xf>
    <xf numFmtId="0" fontId="105" fillId="0" borderId="15" xfId="0" applyFont="1" applyBorder="1" applyAlignment="1">
      <alignment horizontal="center"/>
    </xf>
    <xf numFmtId="10" fontId="106" fillId="32" borderId="0" xfId="59" applyNumberFormat="1" applyFont="1" applyFill="1" applyAlignment="1">
      <alignment/>
    </xf>
    <xf numFmtId="0" fontId="11" fillId="3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36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5" fillId="0" borderId="18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7" fillId="0" borderId="0" xfId="0" applyFont="1" applyAlignment="1">
      <alignment horizontal="center"/>
    </xf>
    <xf numFmtId="0" fontId="107" fillId="0" borderId="11" xfId="0" applyFont="1" applyBorder="1" applyAlignment="1">
      <alignment/>
    </xf>
    <xf numFmtId="0" fontId="107" fillId="0" borderId="0" xfId="0" applyFont="1" applyAlignment="1" quotePrefix="1">
      <alignment/>
    </xf>
    <xf numFmtId="0" fontId="109" fillId="0" borderId="0" xfId="0" applyFont="1" applyAlignment="1">
      <alignment/>
    </xf>
    <xf numFmtId="0" fontId="107" fillId="0" borderId="0" xfId="0" applyFont="1" applyBorder="1" applyAlignment="1">
      <alignment/>
    </xf>
    <xf numFmtId="0" fontId="107" fillId="0" borderId="0" xfId="0" applyNumberFormat="1" applyFont="1" applyAlignment="1">
      <alignment/>
    </xf>
    <xf numFmtId="0" fontId="10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88"/>
          <c:h val="0.82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'Data 1'!$A$6:$A$12</c:f>
              <c:numCache/>
            </c:numRef>
          </c:xVal>
          <c:yVal>
            <c:numRef>
              <c:f>'Data 1'!$B$6:$B$12</c:f>
              <c:numCache/>
            </c:numRef>
          </c:yVal>
          <c:smooth val="0"/>
        </c:ser>
        <c:axId val="58356694"/>
        <c:axId val="55448199"/>
      </c:scatterChart>
      <c:valAx>
        <c:axId val="58356694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the basket in feet</a:t>
                </a:r>
              </a:p>
            </c:rich>
          </c:tx>
          <c:layout>
            <c:manualLayout>
              <c:xMode val="factor"/>
              <c:yMode val="factor"/>
              <c:x val="0.01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8199"/>
        <c:crosses val="autoZero"/>
        <c:crossBetween val="midCat"/>
        <c:dispUnits/>
        <c:majorUnit val="5"/>
      </c:valAx>
      <c:valAx>
        <c:axId val="55448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66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4"/>
          <c:w val="0.9717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'y =1st order fcn. '!$B$9</c:f>
              <c:strCache>
                <c:ptCount val="1"/>
                <c:pt idx="0">
                  <c:v>Predicted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 =1st order fcn. '!$A$10:$A$16</c:f>
              <c:numCache/>
            </c:numRef>
          </c:cat>
          <c:val>
            <c:numRef>
              <c:f>'y =1st order fcn. '!$B$10:$B$16</c:f>
              <c:numCache/>
            </c:numRef>
          </c:val>
          <c:smooth val="0"/>
        </c:ser>
        <c:ser>
          <c:idx val="1"/>
          <c:order val="1"/>
          <c:tx>
            <c:strRef>
              <c:f>'y =1st order fcn. '!$C$8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'y =1st order fcn. '!$A$10:$A$16</c:f>
              <c:numCache/>
            </c:numRef>
          </c:cat>
          <c:val>
            <c:numRef>
              <c:f>'y =1st order fcn. '!$C$10:$C$16</c:f>
              <c:numCache/>
            </c:numRef>
          </c:val>
          <c:smooth val="0"/>
        </c:ser>
        <c:marker val="1"/>
        <c:axId val="29271744"/>
        <c:axId val="62119105"/>
      </c:line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19105"/>
        <c:crosses val="autoZero"/>
        <c:auto val="0"/>
        <c:lblOffset val="100"/>
        <c:tickLblSkip val="1"/>
        <c:noMultiLvlLbl val="0"/>
      </c:catAx>
      <c:valAx>
        <c:axId val="621191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7174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5"/>
          <c:y val="0.7075"/>
          <c:w val="0.24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997"/>
          <c:h val="0.9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'y = f(ln(odds))'!$B$3</c:f>
              <c:strCache>
                <c:ptCount val="1"/>
                <c:pt idx="0">
                  <c:v>ln(odds)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'y = f(ln(odds))'!$A$4:$A$9</c:f>
              <c:numCache/>
            </c:numRef>
          </c:xVal>
          <c:yVal>
            <c:numRef>
              <c:f>'y = f(ln(odds))'!$B$4:$B$9</c:f>
              <c:numCache/>
            </c:numRef>
          </c:yVal>
          <c:smooth val="0"/>
        </c:ser>
        <c:ser>
          <c:idx val="1"/>
          <c:order val="1"/>
          <c:tx>
            <c:strRef>
              <c:f>'y = f(ln(odds))'!$C$3</c:f>
              <c:strCache>
                <c:ptCount val="1"/>
                <c:pt idx="0">
                  <c:v>odds ratio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'y = f(ln(odds))'!$A$4:$A$9</c:f>
              <c:numCache/>
            </c:numRef>
          </c:xVal>
          <c:yVal>
            <c:numRef>
              <c:f>'y = f(ln(odds))'!$C$4:$C$9</c:f>
              <c:numCache/>
            </c:numRef>
          </c:yVal>
          <c:smooth val="0"/>
        </c:ser>
        <c:axId val="22201034"/>
        <c:axId val="65591579"/>
      </c:scatterChart>
      <c:valAx>
        <c:axId val="22201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5591579"/>
        <c:crosses val="autoZero"/>
        <c:crossBetween val="midCat"/>
        <c:dispUnits/>
      </c:valAx>
      <c:valAx>
        <c:axId val="655915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010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"/>
          <c:w val="0.266"/>
          <c:h val="0.4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10</xdr:col>
      <xdr:colOff>514350</xdr:colOff>
      <xdr:row>29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57150"/>
          <a:ext cx="6505575" cy="465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Linear regression is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Y (response variable) being a continuous variable, but it is not a proper modeling method if the Y (response variable) is a categorical variable.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Binary or Bivariate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Logistic Regression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(18.6) can model the relationship between a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dichotomous (2-category) variable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or more quantitative predictor or independent variables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(some of which may be indicator or dummy variables representing one or more categorical variables).  The model can be used to predict the probability of an event occuring for a set of values for the predictor variables.  Hence 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 logistic regression the predicted value is the probability </a:t>
          </a:r>
          <a:r>
            <a:rPr lang="en-US" cap="none" sz="1800" b="1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800" b="1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 ̂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rather than the value of the response variable </a:t>
          </a:r>
          <a:r>
            <a:rPr lang="en-US" cap="none" sz="1800" b="1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y</a:t>
          </a:r>
          <a:r>
            <a:rPr lang="en-US" cap="none" sz="1800" b="1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 ̂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is the case with least squares linear regression.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 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 ̂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Linear Function of values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 e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Linear Function of values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or equivalently 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 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 ̂</a:t>
          </a:r>
          <a:r>
            <a:rPr lang="en-US" cap="none" sz="1600" b="1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= 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 e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^(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-(Linear Function of values)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)</a:t>
          </a:r>
          <a:r>
            <a:rPr lang="en-US" cap="none" sz="1600" b="1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 
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Linear Function = b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+b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∙x</a:t>
          </a:r>
          <a:r>
            <a:rPr lang="en-US" cap="none" sz="12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+b</a:t>
          </a:r>
          <a:r>
            <a:rPr lang="en-US" cap="none" sz="12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∙x</a:t>
          </a:r>
          <a:r>
            <a:rPr lang="en-US" cap="none" sz="12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... + b</a:t>
          </a:r>
          <a:r>
            <a:rPr lang="en-US" cap="none" sz="12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∙x</a:t>
          </a:r>
          <a:r>
            <a:rPr lang="en-US" cap="none" sz="12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where k = number of predictor variables.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Also Linear Function = natural logarithm of the odds ratio.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10</xdr:col>
      <xdr:colOff>85725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457450" y="0"/>
        <a:ext cx="32099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19050</xdr:rowOff>
    </xdr:from>
    <xdr:to>
      <xdr:col>4</xdr:col>
      <xdr:colOff>552450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19050"/>
          <a:ext cx="2314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for distance and % of shots made on a basketball court</a:t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5</xdr:col>
      <xdr:colOff>0</xdr:colOff>
      <xdr:row>16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2133600"/>
          <a:ext cx="24479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If you use a straight line to predict the probability of making a basket, the  probability at 35 ft. is negative.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0</xdr:rowOff>
    </xdr:from>
    <xdr:to>
      <xdr:col>11</xdr:col>
      <xdr:colOff>400050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276600" y="228600"/>
        <a:ext cx="33813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16</xdr:row>
      <xdr:rowOff>9525</xdr:rowOff>
    </xdr:from>
    <xdr:to>
      <xdr:col>4</xdr:col>
      <xdr:colOff>514350</xdr:colOff>
      <xdr:row>20</xdr:row>
      <xdr:rowOff>9525</xdr:rowOff>
    </xdr:to>
    <xdr:sp>
      <xdr:nvSpPr>
        <xdr:cNvPr id="2" name="Text 5"/>
        <xdr:cNvSpPr txBox="1">
          <a:spLocks noChangeArrowheads="1"/>
        </xdr:cNvSpPr>
      </xdr:nvSpPr>
      <xdr:spPr>
        <a:xfrm>
          <a:off x="1257300" y="2809875"/>
          <a:ext cx="12763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6666"/>
              </a:solidFill>
              <a:latin typeface="Arial"/>
              <a:ea typeface="Arial"/>
              <a:cs typeface="Arial"/>
            </a:rPr>
            <a:t>With this function the predictions are never negative.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152400</xdr:rowOff>
    </xdr:from>
    <xdr:to>
      <xdr:col>10</xdr:col>
      <xdr:colOff>304800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2914650" y="152400"/>
        <a:ext cx="32004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4</xdr:col>
      <xdr:colOff>438150</xdr:colOff>
      <xdr:row>15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619250"/>
          <a:ext cx="27336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criteria are different and the coefficients to the right are not the same as those determined on the previous sheet, but the coefficients are close.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Data for 30 ft. are not used because ln(0) = undefined.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575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9525</xdr:rowOff>
    </xdr:from>
    <xdr:to>
      <xdr:col>8</xdr:col>
      <xdr:colOff>361950</xdr:colOff>
      <xdr:row>12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57600" y="400050"/>
          <a:ext cx="15811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Note that the probability of Made decreases as Feet increases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Also the probability of Miss increases as Feet increases.</a:t>
          </a:r>
        </a:p>
      </xdr:txBody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6</xdr:col>
      <xdr:colOff>390525</xdr:colOff>
      <xdr:row>22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333625"/>
          <a:ext cx="3819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20</xdr:row>
      <xdr:rowOff>9525</xdr:rowOff>
    </xdr:from>
    <xdr:to>
      <xdr:col>3</xdr:col>
      <xdr:colOff>200025</xdr:colOff>
      <xdr:row>21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238125" y="3314700"/>
          <a:ext cx="1790700" cy="180975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19</xdr:row>
      <xdr:rowOff>38100</xdr:rowOff>
    </xdr:from>
    <xdr:to>
      <xdr:col>8</xdr:col>
      <xdr:colOff>266700</xdr:colOff>
      <xdr:row>22</xdr:row>
      <xdr:rowOff>66675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981325" y="3181350"/>
          <a:ext cx="21621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.2286 or 22.86%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of the 70 observations are misclassified.</a:t>
          </a:r>
        </a:p>
      </xdr:txBody>
    </xdr:sp>
    <xdr:clientData/>
  </xdr:twoCellAnchor>
  <xdr:twoCellAnchor editAs="oneCell">
    <xdr:from>
      <xdr:col>0</xdr:col>
      <xdr:colOff>0</xdr:colOff>
      <xdr:row>22</xdr:row>
      <xdr:rowOff>66675</xdr:rowOff>
    </xdr:from>
    <xdr:to>
      <xdr:col>5</xdr:col>
      <xdr:colOff>504825</xdr:colOff>
      <xdr:row>29</xdr:row>
      <xdr:rowOff>85725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695700"/>
          <a:ext cx="3552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26</xdr:row>
      <xdr:rowOff>152400</xdr:rowOff>
    </xdr:from>
    <xdr:to>
      <xdr:col>9</xdr:col>
      <xdr:colOff>581025</xdr:colOff>
      <xdr:row>29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95425" y="4429125"/>
          <a:ext cx="45720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Made/Miss indicates that Made is being predicted rather than Miss.</a:t>
          </a:r>
        </a:p>
      </xdr:txBody>
    </xdr:sp>
    <xdr:clientData/>
  </xdr:twoCellAnchor>
  <xdr:twoCellAnchor>
    <xdr:from>
      <xdr:col>1</xdr:col>
      <xdr:colOff>276225</xdr:colOff>
      <xdr:row>27</xdr:row>
      <xdr:rowOff>28575</xdr:rowOff>
    </xdr:from>
    <xdr:to>
      <xdr:col>2</xdr:col>
      <xdr:colOff>257175</xdr:colOff>
      <xdr:row>28</xdr:row>
      <xdr:rowOff>47625</xdr:rowOff>
    </xdr:to>
    <xdr:sp>
      <xdr:nvSpPr>
        <xdr:cNvPr id="8" name="Rectangle 11"/>
        <xdr:cNvSpPr>
          <a:spLocks/>
        </xdr:cNvSpPr>
      </xdr:nvSpPr>
      <xdr:spPr>
        <a:xfrm>
          <a:off x="885825" y="4467225"/>
          <a:ext cx="590550" cy="180975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22</xdr:row>
      <xdr:rowOff>76200</xdr:rowOff>
    </xdr:from>
    <xdr:to>
      <xdr:col>9</xdr:col>
      <xdr:colOff>409575</xdr:colOff>
      <xdr:row>27</xdr:row>
      <xdr:rowOff>19050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3638550" y="3705225"/>
          <a:ext cx="22574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-.1856 coefficient for  Feet shows that probability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of Made decreases as Feet increases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828675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42900"/>
          <a:ext cx="1800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11</xdr:row>
      <xdr:rowOff>47625</xdr:rowOff>
    </xdr:from>
    <xdr:to>
      <xdr:col>12</xdr:col>
      <xdr:colOff>0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11111"/>
        <a:stretch>
          <a:fillRect/>
        </a:stretch>
      </xdr:blipFill>
      <xdr:spPr>
        <a:xfrm>
          <a:off x="4705350" y="2028825"/>
          <a:ext cx="3848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13</xdr:row>
      <xdr:rowOff>152400</xdr:rowOff>
    </xdr:from>
    <xdr:to>
      <xdr:col>12</xdr:col>
      <xdr:colOff>28575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8001000" y="2457450"/>
          <a:ext cx="581025" cy="504825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19</xdr:row>
      <xdr:rowOff>152400</xdr:rowOff>
    </xdr:from>
    <xdr:to>
      <xdr:col>13</xdr:col>
      <xdr:colOff>352425</xdr:colOff>
      <xdr:row>21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43600" y="3429000"/>
          <a:ext cx="3581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 model is predicting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stroke rather than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stroke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 editAs="oneCell">
    <xdr:from>
      <xdr:col>9</xdr:col>
      <xdr:colOff>66675</xdr:colOff>
      <xdr:row>0</xdr:row>
      <xdr:rowOff>0</xdr:rowOff>
    </xdr:from>
    <xdr:to>
      <xdr:col>12</xdr:col>
      <xdr:colOff>476250</xdr:colOff>
      <xdr:row>4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rcRect l="3425" r="15069" b="5607"/>
        <a:stretch>
          <a:fillRect/>
        </a:stretch>
      </xdr:blipFill>
      <xdr:spPr>
        <a:xfrm>
          <a:off x="6762750" y="0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23</xdr:row>
      <xdr:rowOff>104775</xdr:rowOff>
    </xdr:from>
    <xdr:to>
      <xdr:col>12</xdr:col>
      <xdr:colOff>66675</xdr:colOff>
      <xdr:row>31</xdr:row>
      <xdr:rowOff>19050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rcRect b="15217"/>
        <a:stretch>
          <a:fillRect/>
        </a:stretch>
      </xdr:blipFill>
      <xdr:spPr>
        <a:xfrm>
          <a:off x="4762500" y="4057650"/>
          <a:ext cx="3857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23</xdr:row>
      <xdr:rowOff>0</xdr:rowOff>
    </xdr:from>
    <xdr:to>
      <xdr:col>12</xdr:col>
      <xdr:colOff>495300</xdr:colOff>
      <xdr:row>25</xdr:row>
      <xdr:rowOff>19050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5"/>
        <a:srcRect t="74285"/>
        <a:stretch>
          <a:fillRect/>
        </a:stretch>
      </xdr:blipFill>
      <xdr:spPr>
        <a:xfrm>
          <a:off x="7248525" y="3952875"/>
          <a:ext cx="1800225" cy="342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57150</xdr:colOff>
      <xdr:row>31</xdr:row>
      <xdr:rowOff>57150</xdr:rowOff>
    </xdr:from>
    <xdr:to>
      <xdr:col>9</xdr:col>
      <xdr:colOff>342900</xdr:colOff>
      <xdr:row>37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rcRect l="5136" r="18835"/>
        <a:stretch>
          <a:fillRect/>
        </a:stretch>
      </xdr:blipFill>
      <xdr:spPr>
        <a:xfrm>
          <a:off x="4924425" y="5305425"/>
          <a:ext cx="2114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26</xdr:row>
      <xdr:rowOff>76200</xdr:rowOff>
    </xdr:from>
    <xdr:to>
      <xdr:col>12</xdr:col>
      <xdr:colOff>133350</xdr:colOff>
      <xdr:row>29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8105775" y="4514850"/>
          <a:ext cx="581025" cy="495300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11</xdr:row>
      <xdr:rowOff>57150</xdr:rowOff>
    </xdr:from>
    <xdr:to>
      <xdr:col>14</xdr:col>
      <xdr:colOff>180975</xdr:colOff>
      <xdr:row>19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658225" y="2038350"/>
          <a:ext cx="1314450" cy="13525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hit rate or % correct can be viewed somewhat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like R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 least squares regression.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bigger value is better.</a:t>
          </a:r>
        </a:p>
      </xdr:txBody>
    </xdr:sp>
    <xdr:clientData/>
  </xdr:twoCellAnchor>
  <xdr:twoCellAnchor>
    <xdr:from>
      <xdr:col>12</xdr:col>
      <xdr:colOff>161925</xdr:colOff>
      <xdr:row>25</xdr:row>
      <xdr:rowOff>66675</xdr:rowOff>
    </xdr:from>
    <xdr:to>
      <xdr:col>14</xdr:col>
      <xdr:colOff>581025</xdr:colOff>
      <xdr:row>31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715375" y="4343400"/>
          <a:ext cx="16573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This model would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be a better because it is simpler and all variables are significant.  Hit rate is  at 92.47%.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4" sqref="N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="110" zoomScaleNormal="110" zoomScalePageLayoutView="0" workbookViewId="0" topLeftCell="A1">
      <selection activeCell="D19" sqref="D19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6.00390625" style="2" customWidth="1"/>
    <col min="4" max="4" width="6.7109375" style="2" customWidth="1"/>
    <col min="5" max="5" width="9.7109375" style="0" customWidth="1"/>
    <col min="6" max="6" width="10.421875" style="0" customWidth="1"/>
    <col min="12" max="12" width="6.140625" style="0" bestFit="1" customWidth="1"/>
    <col min="13" max="13" width="4.7109375" style="0" bestFit="1" customWidth="1"/>
    <col min="14" max="14" width="8.8515625" style="0" bestFit="1" customWidth="1"/>
    <col min="15" max="15" width="5.57421875" style="0" bestFit="1" customWidth="1"/>
  </cols>
  <sheetData>
    <row r="1" spans="12:15" ht="12.75">
      <c r="L1" s="29" t="s">
        <v>27</v>
      </c>
      <c r="M1" s="29" t="s">
        <v>29</v>
      </c>
      <c r="N1" s="29" t="s">
        <v>28</v>
      </c>
      <c r="O1" s="29" t="s">
        <v>3</v>
      </c>
    </row>
    <row r="2" spans="12:15" ht="12.75">
      <c r="L2">
        <v>101</v>
      </c>
      <c r="M2" s="2">
        <f>(L2-MOD(L2,100))/100</f>
        <v>1</v>
      </c>
      <c r="N2" s="29" t="s">
        <v>3</v>
      </c>
      <c r="O2">
        <f>IF(N2=$N$2,1,0)</f>
        <v>1</v>
      </c>
    </row>
    <row r="3" spans="1:15" ht="12.75">
      <c r="A3" s="2" t="s">
        <v>0</v>
      </c>
      <c r="B3" s="4"/>
      <c r="L3">
        <v>102</v>
      </c>
      <c r="M3" s="2">
        <f aca="true" t="shared" si="0" ref="M3:M66">(L3-MOD(L3,100))/100</f>
        <v>1</v>
      </c>
      <c r="N3" s="29" t="s">
        <v>3</v>
      </c>
      <c r="O3">
        <f aca="true" t="shared" si="1" ref="O3:O66">IF(N3=$N$2,1,0)</f>
        <v>1</v>
      </c>
    </row>
    <row r="4" spans="5:15" ht="12.75">
      <c r="E4" s="20" t="s">
        <v>21</v>
      </c>
      <c r="L4">
        <v>103</v>
      </c>
      <c r="M4" s="2">
        <f t="shared" si="0"/>
        <v>1</v>
      </c>
      <c r="N4" s="29" t="s">
        <v>3</v>
      </c>
      <c r="O4">
        <f t="shared" si="1"/>
        <v>1</v>
      </c>
    </row>
    <row r="5" spans="1:15" ht="12.75">
      <c r="A5" s="2" t="s">
        <v>1</v>
      </c>
      <c r="B5" s="2" t="s">
        <v>2</v>
      </c>
      <c r="C5" s="2" t="s">
        <v>3</v>
      </c>
      <c r="D5" s="2" t="s">
        <v>4</v>
      </c>
      <c r="E5" s="21" t="s">
        <v>5</v>
      </c>
      <c r="F5" t="s">
        <v>6</v>
      </c>
      <c r="L5">
        <v>104</v>
      </c>
      <c r="M5" s="2">
        <f t="shared" si="0"/>
        <v>1</v>
      </c>
      <c r="N5" s="29" t="s">
        <v>3</v>
      </c>
      <c r="O5">
        <f t="shared" si="1"/>
        <v>1</v>
      </c>
    </row>
    <row r="6" spans="1:15" ht="12.75">
      <c r="A6" s="2">
        <v>1</v>
      </c>
      <c r="B6" s="3">
        <f aca="true" t="shared" si="2" ref="B6:B12">C6/D6</f>
        <v>0.9</v>
      </c>
      <c r="C6" s="2">
        <v>9</v>
      </c>
      <c r="D6" s="2">
        <v>10</v>
      </c>
      <c r="E6" s="18">
        <f>$E$19+$E$20*A6</f>
        <v>0.951320272572402</v>
      </c>
      <c r="F6">
        <f>(B6-E6)^2</f>
        <v>0.0026337703769056383</v>
      </c>
      <c r="L6">
        <v>105</v>
      </c>
      <c r="M6" s="2">
        <f t="shared" si="0"/>
        <v>1</v>
      </c>
      <c r="N6" s="29" t="s">
        <v>3</v>
      </c>
      <c r="O6">
        <f t="shared" si="1"/>
        <v>1</v>
      </c>
    </row>
    <row r="7" spans="1:15" ht="12.75">
      <c r="A7" s="2">
        <v>5</v>
      </c>
      <c r="B7" s="3">
        <f t="shared" si="2"/>
        <v>0.8</v>
      </c>
      <c r="C7" s="2">
        <v>8</v>
      </c>
      <c r="D7" s="2">
        <v>10</v>
      </c>
      <c r="E7" s="18">
        <f aca="true" t="shared" si="3" ref="E7:E12">$E$19+$E$20*A7</f>
        <v>0.819633730834753</v>
      </c>
      <c r="F7">
        <f aca="true" t="shared" si="4" ref="F7:F12">(B7-E7)^2</f>
        <v>0.0003854833864915287</v>
      </c>
      <c r="L7">
        <v>106</v>
      </c>
      <c r="M7" s="2">
        <f t="shared" si="0"/>
        <v>1</v>
      </c>
      <c r="N7" s="29" t="s">
        <v>3</v>
      </c>
      <c r="O7">
        <f t="shared" si="1"/>
        <v>1</v>
      </c>
    </row>
    <row r="8" spans="1:15" ht="12.75">
      <c r="A8" s="2">
        <v>10</v>
      </c>
      <c r="B8" s="3">
        <f t="shared" si="2"/>
        <v>0.7</v>
      </c>
      <c r="C8" s="2">
        <v>7</v>
      </c>
      <c r="D8" s="2">
        <v>10</v>
      </c>
      <c r="E8" s="18">
        <f t="shared" si="3"/>
        <v>0.6550255536626917</v>
      </c>
      <c r="F8">
        <f t="shared" si="4"/>
        <v>0.0020227008233474233</v>
      </c>
      <c r="L8">
        <v>107</v>
      </c>
      <c r="M8" s="2">
        <f t="shared" si="0"/>
        <v>1</v>
      </c>
      <c r="N8" s="29" t="s">
        <v>3</v>
      </c>
      <c r="O8">
        <f t="shared" si="1"/>
        <v>1</v>
      </c>
    </row>
    <row r="9" spans="1:15" ht="12.75">
      <c r="A9" s="2">
        <v>15</v>
      </c>
      <c r="B9" s="3">
        <f t="shared" si="2"/>
        <v>0.6</v>
      </c>
      <c r="C9" s="2">
        <v>6</v>
      </c>
      <c r="D9" s="2">
        <v>10</v>
      </c>
      <c r="E9" s="18">
        <f t="shared" si="3"/>
        <v>0.49041737649063033</v>
      </c>
      <c r="F9">
        <f t="shared" si="4"/>
        <v>0.012008351375196253</v>
      </c>
      <c r="L9">
        <v>108</v>
      </c>
      <c r="M9" s="2">
        <f t="shared" si="0"/>
        <v>1</v>
      </c>
      <c r="N9" s="29" t="s">
        <v>3</v>
      </c>
      <c r="O9">
        <f t="shared" si="1"/>
        <v>1</v>
      </c>
    </row>
    <row r="10" spans="1:15" ht="12.75">
      <c r="A10" s="2">
        <v>20</v>
      </c>
      <c r="B10" s="3">
        <f t="shared" si="2"/>
        <v>0.3</v>
      </c>
      <c r="C10" s="2">
        <v>3</v>
      </c>
      <c r="D10" s="2">
        <v>10</v>
      </c>
      <c r="E10" s="18">
        <f t="shared" si="3"/>
        <v>0.325809199318569</v>
      </c>
      <c r="F10">
        <f t="shared" si="4"/>
        <v>0.000666114769465623</v>
      </c>
      <c r="L10">
        <v>109</v>
      </c>
      <c r="M10" s="2">
        <f t="shared" si="0"/>
        <v>1</v>
      </c>
      <c r="N10" s="29" t="s">
        <v>3</v>
      </c>
      <c r="O10">
        <f t="shared" si="1"/>
        <v>1</v>
      </c>
    </row>
    <row r="11" spans="1:15" ht="12.75">
      <c r="A11" s="2">
        <v>25</v>
      </c>
      <c r="B11" s="3">
        <f t="shared" si="2"/>
        <v>0.1</v>
      </c>
      <c r="C11" s="2">
        <v>1</v>
      </c>
      <c r="D11" s="2">
        <v>10</v>
      </c>
      <c r="E11" s="18">
        <f t="shared" si="3"/>
        <v>0.16120102214650767</v>
      </c>
      <c r="F11" s="14">
        <f t="shared" si="4"/>
        <v>0.003745565111777321</v>
      </c>
      <c r="L11">
        <v>110</v>
      </c>
      <c r="M11" s="2">
        <f t="shared" si="0"/>
        <v>1</v>
      </c>
      <c r="N11" s="29" t="s">
        <v>20</v>
      </c>
      <c r="O11">
        <f t="shared" si="1"/>
        <v>0</v>
      </c>
    </row>
    <row r="12" spans="1:15" ht="13.5" thickBot="1">
      <c r="A12" s="2">
        <v>30</v>
      </c>
      <c r="B12" s="3">
        <f t="shared" si="2"/>
        <v>0</v>
      </c>
      <c r="C12" s="2">
        <v>0</v>
      </c>
      <c r="D12" s="2">
        <v>10</v>
      </c>
      <c r="E12" s="82">
        <f t="shared" si="3"/>
        <v>-0.0034071550255536653</v>
      </c>
      <c r="F12" s="13">
        <f t="shared" si="4"/>
        <v>1.1608705368155598E-05</v>
      </c>
      <c r="L12">
        <v>501</v>
      </c>
      <c r="M12" s="2">
        <f t="shared" si="0"/>
        <v>5</v>
      </c>
      <c r="N12" s="29" t="s">
        <v>20</v>
      </c>
      <c r="O12">
        <f t="shared" si="1"/>
        <v>0</v>
      </c>
    </row>
    <row r="13" spans="1:15" ht="12.75">
      <c r="A13" s="16">
        <v>35</v>
      </c>
      <c r="E13" s="22">
        <f>0.9212-0.0306*A13</f>
        <v>-0.14979999999999993</v>
      </c>
      <c r="F13">
        <f>SUM(F6:F12)</f>
        <v>0.02147359454855194</v>
      </c>
      <c r="L13">
        <v>502</v>
      </c>
      <c r="M13" s="2">
        <f t="shared" si="0"/>
        <v>5</v>
      </c>
      <c r="N13" s="29" t="s">
        <v>20</v>
      </c>
      <c r="O13">
        <f t="shared" si="1"/>
        <v>0</v>
      </c>
    </row>
    <row r="14" spans="12:15" ht="12.75">
      <c r="L14">
        <v>503</v>
      </c>
      <c r="M14" s="2">
        <f t="shared" si="0"/>
        <v>5</v>
      </c>
      <c r="N14" s="29" t="s">
        <v>3</v>
      </c>
      <c r="O14">
        <f t="shared" si="1"/>
        <v>1</v>
      </c>
    </row>
    <row r="15" spans="12:15" ht="12.75">
      <c r="L15">
        <v>504</v>
      </c>
      <c r="M15" s="2">
        <f t="shared" si="0"/>
        <v>5</v>
      </c>
      <c r="N15" s="29" t="s">
        <v>3</v>
      </c>
      <c r="O15">
        <f t="shared" si="1"/>
        <v>1</v>
      </c>
    </row>
    <row r="16" spans="12:15" ht="12.75">
      <c r="L16">
        <v>505</v>
      </c>
      <c r="M16" s="2">
        <f t="shared" si="0"/>
        <v>5</v>
      </c>
      <c r="N16" s="29" t="s">
        <v>3</v>
      </c>
      <c r="O16">
        <f t="shared" si="1"/>
        <v>1</v>
      </c>
    </row>
    <row r="17" spans="5:15" ht="15.75">
      <c r="E17" s="17">
        <f>F13</f>
        <v>0.02147359454855194</v>
      </c>
      <c r="F17" s="15" t="s">
        <v>7</v>
      </c>
      <c r="L17">
        <v>506</v>
      </c>
      <c r="M17" s="2">
        <f t="shared" si="0"/>
        <v>5</v>
      </c>
      <c r="N17" s="29" t="s">
        <v>3</v>
      </c>
      <c r="O17">
        <f t="shared" si="1"/>
        <v>1</v>
      </c>
    </row>
    <row r="18" spans="12:15" ht="12.75">
      <c r="L18">
        <v>507</v>
      </c>
      <c r="M18" s="2">
        <f t="shared" si="0"/>
        <v>5</v>
      </c>
      <c r="N18" s="29" t="s">
        <v>3</v>
      </c>
      <c r="O18">
        <f t="shared" si="1"/>
        <v>1</v>
      </c>
    </row>
    <row r="19" spans="5:15" ht="12.75">
      <c r="E19" s="21">
        <f>INTERCEPT(B6:B12,A6:A12)</f>
        <v>0.9842419080068143</v>
      </c>
      <c r="F19" s="28" t="s">
        <v>22</v>
      </c>
      <c r="L19">
        <v>508</v>
      </c>
      <c r="M19" s="2">
        <f t="shared" si="0"/>
        <v>5</v>
      </c>
      <c r="N19" s="29" t="s">
        <v>3</v>
      </c>
      <c r="O19">
        <f t="shared" si="1"/>
        <v>1</v>
      </c>
    </row>
    <row r="20" spans="5:15" ht="12.75">
      <c r="E20" s="21">
        <f>SLOPE(B6:B12,A6:A12)</f>
        <v>-0.03292163543441227</v>
      </c>
      <c r="F20" s="28" t="s">
        <v>23</v>
      </c>
      <c r="L20">
        <v>509</v>
      </c>
      <c r="M20" s="2">
        <f t="shared" si="0"/>
        <v>5</v>
      </c>
      <c r="N20" s="29" t="s">
        <v>3</v>
      </c>
      <c r="O20">
        <f t="shared" si="1"/>
        <v>1</v>
      </c>
    </row>
    <row r="21" spans="12:15" ht="12.75">
      <c r="L21">
        <v>510</v>
      </c>
      <c r="M21" s="2">
        <f t="shared" si="0"/>
        <v>5</v>
      </c>
      <c r="N21" s="29" t="s">
        <v>3</v>
      </c>
      <c r="O21">
        <f t="shared" si="1"/>
        <v>1</v>
      </c>
    </row>
    <row r="22" spans="12:15" ht="12.75">
      <c r="L22">
        <v>1001</v>
      </c>
      <c r="M22" s="2">
        <f t="shared" si="0"/>
        <v>10</v>
      </c>
      <c r="N22" s="29" t="s">
        <v>20</v>
      </c>
      <c r="O22">
        <f t="shared" si="1"/>
        <v>0</v>
      </c>
    </row>
    <row r="23" spans="12:15" ht="12.75">
      <c r="L23">
        <v>1002</v>
      </c>
      <c r="M23" s="2">
        <f t="shared" si="0"/>
        <v>10</v>
      </c>
      <c r="N23" s="29" t="s">
        <v>20</v>
      </c>
      <c r="O23">
        <f t="shared" si="1"/>
        <v>0</v>
      </c>
    </row>
    <row r="24" spans="12:15" ht="12.75">
      <c r="L24">
        <v>1003</v>
      </c>
      <c r="M24" s="2">
        <f t="shared" si="0"/>
        <v>10</v>
      </c>
      <c r="N24" s="29" t="s">
        <v>20</v>
      </c>
      <c r="O24">
        <f t="shared" si="1"/>
        <v>0</v>
      </c>
    </row>
    <row r="25" spans="12:15" ht="12.75">
      <c r="L25">
        <v>1004</v>
      </c>
      <c r="M25" s="2">
        <f t="shared" si="0"/>
        <v>10</v>
      </c>
      <c r="N25" s="29" t="s">
        <v>3</v>
      </c>
      <c r="O25">
        <f t="shared" si="1"/>
        <v>1</v>
      </c>
    </row>
    <row r="26" spans="12:15" ht="12.75">
      <c r="L26">
        <v>1005</v>
      </c>
      <c r="M26" s="2">
        <f t="shared" si="0"/>
        <v>10</v>
      </c>
      <c r="N26" s="29" t="s">
        <v>3</v>
      </c>
      <c r="O26">
        <f t="shared" si="1"/>
        <v>1</v>
      </c>
    </row>
    <row r="27" spans="12:15" ht="12.75">
      <c r="L27">
        <v>1006</v>
      </c>
      <c r="M27" s="2">
        <f t="shared" si="0"/>
        <v>10</v>
      </c>
      <c r="N27" s="29" t="s">
        <v>3</v>
      </c>
      <c r="O27">
        <f t="shared" si="1"/>
        <v>1</v>
      </c>
    </row>
    <row r="28" spans="12:15" ht="12.75">
      <c r="L28">
        <v>1007</v>
      </c>
      <c r="M28" s="2">
        <f t="shared" si="0"/>
        <v>10</v>
      </c>
      <c r="N28" s="29" t="s">
        <v>3</v>
      </c>
      <c r="O28">
        <f t="shared" si="1"/>
        <v>1</v>
      </c>
    </row>
    <row r="29" spans="12:15" ht="12.75">
      <c r="L29">
        <v>1008</v>
      </c>
      <c r="M29" s="2">
        <f t="shared" si="0"/>
        <v>10</v>
      </c>
      <c r="N29" s="29" t="s">
        <v>3</v>
      </c>
      <c r="O29">
        <f t="shared" si="1"/>
        <v>1</v>
      </c>
    </row>
    <row r="30" spans="12:15" ht="12.75">
      <c r="L30">
        <v>1009</v>
      </c>
      <c r="M30" s="2">
        <f t="shared" si="0"/>
        <v>10</v>
      </c>
      <c r="N30" s="29" t="s">
        <v>3</v>
      </c>
      <c r="O30">
        <f t="shared" si="1"/>
        <v>1</v>
      </c>
    </row>
    <row r="31" spans="12:15" ht="12.75">
      <c r="L31">
        <v>1010</v>
      </c>
      <c r="M31" s="2">
        <f t="shared" si="0"/>
        <v>10</v>
      </c>
      <c r="N31" s="29" t="s">
        <v>3</v>
      </c>
      <c r="O31">
        <f t="shared" si="1"/>
        <v>1</v>
      </c>
    </row>
    <row r="32" spans="12:15" ht="12.75">
      <c r="L32">
        <v>1501</v>
      </c>
      <c r="M32" s="2">
        <f t="shared" si="0"/>
        <v>15</v>
      </c>
      <c r="N32" s="29" t="s">
        <v>20</v>
      </c>
      <c r="O32">
        <f t="shared" si="1"/>
        <v>0</v>
      </c>
    </row>
    <row r="33" spans="12:15" ht="12.75">
      <c r="L33">
        <v>1502</v>
      </c>
      <c r="M33" s="2">
        <f t="shared" si="0"/>
        <v>15</v>
      </c>
      <c r="N33" s="29" t="s">
        <v>20</v>
      </c>
      <c r="O33">
        <f t="shared" si="1"/>
        <v>0</v>
      </c>
    </row>
    <row r="34" spans="12:15" ht="12.75">
      <c r="L34">
        <v>1503</v>
      </c>
      <c r="M34" s="2">
        <f t="shared" si="0"/>
        <v>15</v>
      </c>
      <c r="N34" s="29" t="s">
        <v>20</v>
      </c>
      <c r="O34">
        <f t="shared" si="1"/>
        <v>0</v>
      </c>
    </row>
    <row r="35" spans="12:15" ht="12.75">
      <c r="L35">
        <v>1504</v>
      </c>
      <c r="M35" s="2">
        <f t="shared" si="0"/>
        <v>15</v>
      </c>
      <c r="N35" s="29" t="s">
        <v>20</v>
      </c>
      <c r="O35">
        <f t="shared" si="1"/>
        <v>0</v>
      </c>
    </row>
    <row r="36" spans="12:15" ht="12.75">
      <c r="L36">
        <v>1505</v>
      </c>
      <c r="M36" s="2">
        <f t="shared" si="0"/>
        <v>15</v>
      </c>
      <c r="N36" s="29" t="s">
        <v>3</v>
      </c>
      <c r="O36">
        <f t="shared" si="1"/>
        <v>1</v>
      </c>
    </row>
    <row r="37" spans="12:15" ht="12.75">
      <c r="L37">
        <v>1506</v>
      </c>
      <c r="M37" s="2">
        <f t="shared" si="0"/>
        <v>15</v>
      </c>
      <c r="N37" s="29" t="s">
        <v>3</v>
      </c>
      <c r="O37">
        <f t="shared" si="1"/>
        <v>1</v>
      </c>
    </row>
    <row r="38" spans="12:15" ht="12.75">
      <c r="L38">
        <v>1507</v>
      </c>
      <c r="M38" s="2">
        <f t="shared" si="0"/>
        <v>15</v>
      </c>
      <c r="N38" s="29" t="s">
        <v>3</v>
      </c>
      <c r="O38">
        <f t="shared" si="1"/>
        <v>1</v>
      </c>
    </row>
    <row r="39" spans="12:15" ht="12.75">
      <c r="L39">
        <v>1508</v>
      </c>
      <c r="M39" s="2">
        <f t="shared" si="0"/>
        <v>15</v>
      </c>
      <c r="N39" s="29" t="s">
        <v>3</v>
      </c>
      <c r="O39">
        <f t="shared" si="1"/>
        <v>1</v>
      </c>
    </row>
    <row r="40" spans="12:15" ht="12.75">
      <c r="L40">
        <v>1509</v>
      </c>
      <c r="M40" s="2">
        <f t="shared" si="0"/>
        <v>15</v>
      </c>
      <c r="N40" s="29" t="s">
        <v>3</v>
      </c>
      <c r="O40">
        <f t="shared" si="1"/>
        <v>1</v>
      </c>
    </row>
    <row r="41" spans="12:15" ht="12.75">
      <c r="L41">
        <v>1510</v>
      </c>
      <c r="M41" s="2">
        <f t="shared" si="0"/>
        <v>15</v>
      </c>
      <c r="N41" s="29" t="s">
        <v>3</v>
      </c>
      <c r="O41">
        <f t="shared" si="1"/>
        <v>1</v>
      </c>
    </row>
    <row r="42" spans="12:15" ht="12.75">
      <c r="L42">
        <v>2001</v>
      </c>
      <c r="M42" s="2">
        <f t="shared" si="0"/>
        <v>20</v>
      </c>
      <c r="N42" s="29" t="s">
        <v>20</v>
      </c>
      <c r="O42">
        <f t="shared" si="1"/>
        <v>0</v>
      </c>
    </row>
    <row r="43" spans="12:15" ht="12.75">
      <c r="L43">
        <v>2002</v>
      </c>
      <c r="M43" s="2">
        <f t="shared" si="0"/>
        <v>20</v>
      </c>
      <c r="N43" s="29" t="s">
        <v>20</v>
      </c>
      <c r="O43">
        <f t="shared" si="1"/>
        <v>0</v>
      </c>
    </row>
    <row r="44" spans="12:15" ht="12.75">
      <c r="L44">
        <v>2003</v>
      </c>
      <c r="M44" s="2">
        <f t="shared" si="0"/>
        <v>20</v>
      </c>
      <c r="N44" s="29" t="s">
        <v>20</v>
      </c>
      <c r="O44">
        <f t="shared" si="1"/>
        <v>0</v>
      </c>
    </row>
    <row r="45" spans="12:15" ht="12.75">
      <c r="L45">
        <v>2004</v>
      </c>
      <c r="M45" s="2">
        <f t="shared" si="0"/>
        <v>20</v>
      </c>
      <c r="N45" s="29" t="s">
        <v>20</v>
      </c>
      <c r="O45">
        <f t="shared" si="1"/>
        <v>0</v>
      </c>
    </row>
    <row r="46" spans="12:15" ht="12.75">
      <c r="L46">
        <v>2005</v>
      </c>
      <c r="M46" s="2">
        <f t="shared" si="0"/>
        <v>20</v>
      </c>
      <c r="N46" s="29" t="s">
        <v>20</v>
      </c>
      <c r="O46">
        <f t="shared" si="1"/>
        <v>0</v>
      </c>
    </row>
    <row r="47" spans="12:15" ht="12.75">
      <c r="L47">
        <v>2006</v>
      </c>
      <c r="M47" s="2">
        <f t="shared" si="0"/>
        <v>20</v>
      </c>
      <c r="N47" s="29" t="s">
        <v>20</v>
      </c>
      <c r="O47">
        <f t="shared" si="1"/>
        <v>0</v>
      </c>
    </row>
    <row r="48" spans="12:15" ht="12.75">
      <c r="L48">
        <v>2007</v>
      </c>
      <c r="M48" s="2">
        <f t="shared" si="0"/>
        <v>20</v>
      </c>
      <c r="N48" s="29" t="s">
        <v>20</v>
      </c>
      <c r="O48">
        <f t="shared" si="1"/>
        <v>0</v>
      </c>
    </row>
    <row r="49" spans="12:15" ht="12.75">
      <c r="L49">
        <v>2008</v>
      </c>
      <c r="M49" s="2">
        <f t="shared" si="0"/>
        <v>20</v>
      </c>
      <c r="N49" s="29" t="s">
        <v>3</v>
      </c>
      <c r="O49">
        <f t="shared" si="1"/>
        <v>1</v>
      </c>
    </row>
    <row r="50" spans="12:15" ht="12.75">
      <c r="L50">
        <v>2009</v>
      </c>
      <c r="M50" s="2">
        <f t="shared" si="0"/>
        <v>20</v>
      </c>
      <c r="N50" s="29" t="s">
        <v>3</v>
      </c>
      <c r="O50">
        <f t="shared" si="1"/>
        <v>1</v>
      </c>
    </row>
    <row r="51" spans="12:15" ht="12.75">
      <c r="L51">
        <v>2010</v>
      </c>
      <c r="M51" s="2">
        <f t="shared" si="0"/>
        <v>20</v>
      </c>
      <c r="N51" s="29" t="s">
        <v>3</v>
      </c>
      <c r="O51">
        <f t="shared" si="1"/>
        <v>1</v>
      </c>
    </row>
    <row r="52" spans="12:15" ht="12.75">
      <c r="L52">
        <v>2501</v>
      </c>
      <c r="M52" s="2">
        <f t="shared" si="0"/>
        <v>25</v>
      </c>
      <c r="N52" s="29" t="s">
        <v>20</v>
      </c>
      <c r="O52">
        <f t="shared" si="1"/>
        <v>0</v>
      </c>
    </row>
    <row r="53" spans="12:15" ht="12.75">
      <c r="L53">
        <v>2502</v>
      </c>
      <c r="M53" s="2">
        <f t="shared" si="0"/>
        <v>25</v>
      </c>
      <c r="N53" s="29" t="s">
        <v>3</v>
      </c>
      <c r="O53">
        <f t="shared" si="1"/>
        <v>1</v>
      </c>
    </row>
    <row r="54" spans="12:15" ht="12.75">
      <c r="L54">
        <v>2503</v>
      </c>
      <c r="M54" s="2">
        <f t="shared" si="0"/>
        <v>25</v>
      </c>
      <c r="N54" s="29" t="s">
        <v>20</v>
      </c>
      <c r="O54">
        <f t="shared" si="1"/>
        <v>0</v>
      </c>
    </row>
    <row r="55" spans="12:15" ht="12.75">
      <c r="L55">
        <v>2504</v>
      </c>
      <c r="M55" s="2">
        <f t="shared" si="0"/>
        <v>25</v>
      </c>
      <c r="N55" s="29" t="s">
        <v>20</v>
      </c>
      <c r="O55">
        <f t="shared" si="1"/>
        <v>0</v>
      </c>
    </row>
    <row r="56" spans="12:15" ht="12.75">
      <c r="L56">
        <v>2505</v>
      </c>
      <c r="M56" s="2">
        <f t="shared" si="0"/>
        <v>25</v>
      </c>
      <c r="N56" s="29" t="s">
        <v>20</v>
      </c>
      <c r="O56">
        <f t="shared" si="1"/>
        <v>0</v>
      </c>
    </row>
    <row r="57" spans="12:15" ht="12.75">
      <c r="L57">
        <v>2506</v>
      </c>
      <c r="M57" s="2">
        <f t="shared" si="0"/>
        <v>25</v>
      </c>
      <c r="N57" s="29" t="s">
        <v>20</v>
      </c>
      <c r="O57">
        <f t="shared" si="1"/>
        <v>0</v>
      </c>
    </row>
    <row r="58" spans="12:15" ht="12.75">
      <c r="L58">
        <v>2507</v>
      </c>
      <c r="M58" s="2">
        <f t="shared" si="0"/>
        <v>25</v>
      </c>
      <c r="N58" s="29" t="s">
        <v>20</v>
      </c>
      <c r="O58">
        <f t="shared" si="1"/>
        <v>0</v>
      </c>
    </row>
    <row r="59" spans="12:15" ht="12.75">
      <c r="L59">
        <v>2508</v>
      </c>
      <c r="M59" s="2">
        <f t="shared" si="0"/>
        <v>25</v>
      </c>
      <c r="N59" s="29" t="s">
        <v>20</v>
      </c>
      <c r="O59">
        <f t="shared" si="1"/>
        <v>0</v>
      </c>
    </row>
    <row r="60" spans="12:15" ht="12.75">
      <c r="L60">
        <v>2509</v>
      </c>
      <c r="M60" s="2">
        <f t="shared" si="0"/>
        <v>25</v>
      </c>
      <c r="N60" s="29" t="s">
        <v>20</v>
      </c>
      <c r="O60">
        <f t="shared" si="1"/>
        <v>0</v>
      </c>
    </row>
    <row r="61" spans="12:15" ht="12.75">
      <c r="L61">
        <v>2510</v>
      </c>
      <c r="M61" s="2">
        <f t="shared" si="0"/>
        <v>25</v>
      </c>
      <c r="N61" s="29" t="s">
        <v>20</v>
      </c>
      <c r="O61">
        <f t="shared" si="1"/>
        <v>0</v>
      </c>
    </row>
    <row r="62" spans="12:15" ht="12.75">
      <c r="L62">
        <v>3001</v>
      </c>
      <c r="M62" s="2">
        <f t="shared" si="0"/>
        <v>30</v>
      </c>
      <c r="N62" s="29" t="s">
        <v>20</v>
      </c>
      <c r="O62">
        <f t="shared" si="1"/>
        <v>0</v>
      </c>
    </row>
    <row r="63" spans="12:15" ht="12.75">
      <c r="L63">
        <v>3002</v>
      </c>
      <c r="M63" s="2">
        <f t="shared" si="0"/>
        <v>30</v>
      </c>
      <c r="N63" s="29" t="s">
        <v>20</v>
      </c>
      <c r="O63">
        <f t="shared" si="1"/>
        <v>0</v>
      </c>
    </row>
    <row r="64" spans="12:15" ht="12.75">
      <c r="L64">
        <v>3003</v>
      </c>
      <c r="M64" s="2">
        <f t="shared" si="0"/>
        <v>30</v>
      </c>
      <c r="N64" s="29" t="s">
        <v>20</v>
      </c>
      <c r="O64">
        <f t="shared" si="1"/>
        <v>0</v>
      </c>
    </row>
    <row r="65" spans="12:15" ht="12.75">
      <c r="L65">
        <v>3004</v>
      </c>
      <c r="M65" s="2">
        <f t="shared" si="0"/>
        <v>30</v>
      </c>
      <c r="N65" s="29" t="s">
        <v>20</v>
      </c>
      <c r="O65">
        <f t="shared" si="1"/>
        <v>0</v>
      </c>
    </row>
    <row r="66" spans="12:15" ht="12.75">
      <c r="L66">
        <v>3005</v>
      </c>
      <c r="M66" s="2">
        <f t="shared" si="0"/>
        <v>30</v>
      </c>
      <c r="N66" s="29" t="s">
        <v>20</v>
      </c>
      <c r="O66">
        <f t="shared" si="1"/>
        <v>0</v>
      </c>
    </row>
    <row r="67" spans="12:15" ht="12.75">
      <c r="L67">
        <v>3006</v>
      </c>
      <c r="M67" s="2">
        <f>(L67-MOD(L67,100))/100</f>
        <v>30</v>
      </c>
      <c r="N67" s="29" t="s">
        <v>20</v>
      </c>
      <c r="O67">
        <f>IF(N67=$N$2,1,0)</f>
        <v>0</v>
      </c>
    </row>
    <row r="68" spans="12:15" ht="12.75">
      <c r="L68">
        <v>3007</v>
      </c>
      <c r="M68" s="2">
        <f>(L68-MOD(L68,100))/100</f>
        <v>30</v>
      </c>
      <c r="N68" s="29" t="s">
        <v>20</v>
      </c>
      <c r="O68">
        <f>IF(N68=$N$2,1,0)</f>
        <v>0</v>
      </c>
    </row>
    <row r="69" spans="12:15" ht="12.75">
      <c r="L69">
        <v>3008</v>
      </c>
      <c r="M69" s="2">
        <f>(L69-MOD(L69,100))/100</f>
        <v>30</v>
      </c>
      <c r="N69" s="29" t="s">
        <v>20</v>
      </c>
      <c r="O69">
        <f>IF(N69=$N$2,1,0)</f>
        <v>0</v>
      </c>
    </row>
    <row r="70" spans="12:15" ht="12.75">
      <c r="L70">
        <v>3009</v>
      </c>
      <c r="M70" s="2">
        <f>(L70-MOD(L70,100))/100</f>
        <v>30</v>
      </c>
      <c r="N70" s="29" t="s">
        <v>20</v>
      </c>
      <c r="O70">
        <f>IF(N70=$N$2,1,0)</f>
        <v>0</v>
      </c>
    </row>
    <row r="71" spans="12:15" ht="12.75">
      <c r="L71">
        <v>3010</v>
      </c>
      <c r="M71" s="2">
        <f>(L71-MOD(L71,100))/100</f>
        <v>30</v>
      </c>
      <c r="N71" s="29" t="s">
        <v>20</v>
      </c>
      <c r="O71">
        <f>IF(N71=$N$2,1,0)</f>
        <v>0</v>
      </c>
    </row>
    <row r="72" ht="12.75">
      <c r="N72" s="29"/>
    </row>
    <row r="73" ht="12.75">
      <c r="N73" s="29"/>
    </row>
    <row r="74" ht="12.75">
      <c r="N74" s="29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2" width="9.00390625" style="0" customWidth="1"/>
    <col min="3" max="3" width="5.57421875" style="1" customWidth="1"/>
    <col min="4" max="4" width="6.7109375" style="0" customWidth="1"/>
    <col min="5" max="5" width="7.8515625" style="0" customWidth="1"/>
    <col min="7" max="7" width="10.00390625" style="0" customWidth="1"/>
  </cols>
  <sheetData>
    <row r="1" spans="1:8" ht="18">
      <c r="A1" t="s">
        <v>8</v>
      </c>
      <c r="G1" s="8">
        <f>SUM(F10:F16)</f>
        <v>0.01969284490085084</v>
      </c>
      <c r="H1" s="9" t="s">
        <v>9</v>
      </c>
    </row>
    <row r="2" spans="1:7" s="8" customFormat="1" ht="18">
      <c r="A2" s="6" t="s">
        <v>10</v>
      </c>
      <c r="B2" s="6" t="s">
        <v>11</v>
      </c>
      <c r="C2" s="7"/>
      <c r="D2" s="33">
        <v>5</v>
      </c>
      <c r="E2" s="33">
        <v>-0.35</v>
      </c>
      <c r="F2"/>
      <c r="G2"/>
    </row>
    <row r="3" spans="1:5" s="8" customFormat="1" ht="18">
      <c r="A3" s="26">
        <v>2.7299672476676697</v>
      </c>
      <c r="B3" s="26">
        <v>-0.17937469041560866</v>
      </c>
      <c r="C3" s="7"/>
      <c r="D3" s="2">
        <v>2.69636004</v>
      </c>
      <c r="E3" s="2">
        <v>-0.1856334</v>
      </c>
    </row>
    <row r="4" ht="12.75">
      <c r="C4"/>
    </row>
    <row r="5" ht="12.75">
      <c r="C5"/>
    </row>
    <row r="6" ht="12.75">
      <c r="C6"/>
    </row>
    <row r="7" ht="12.75">
      <c r="C7"/>
    </row>
    <row r="8" spans="1:6" ht="12.75">
      <c r="A8" s="2" t="s">
        <v>0</v>
      </c>
      <c r="B8" s="34" t="s">
        <v>30</v>
      </c>
      <c r="C8" s="4" t="s">
        <v>12</v>
      </c>
      <c r="F8" t="s">
        <v>13</v>
      </c>
    </row>
    <row r="9" spans="1:6" ht="12.75">
      <c r="A9" t="s">
        <v>1</v>
      </c>
      <c r="B9" s="2" t="s">
        <v>5</v>
      </c>
      <c r="C9" t="s">
        <v>3</v>
      </c>
      <c r="D9" t="s">
        <v>3</v>
      </c>
      <c r="E9" s="2" t="s">
        <v>4</v>
      </c>
      <c r="F9" t="s">
        <v>14</v>
      </c>
    </row>
    <row r="10" spans="1:6" ht="12.75">
      <c r="A10" s="2">
        <v>1</v>
      </c>
      <c r="B10">
        <f>1/(1+EXP(-$A$3-$B$3*A10))</f>
        <v>0.9276133130772345</v>
      </c>
      <c r="C10" s="1">
        <f aca="true" t="shared" si="0" ref="C10:C16">D10/E10</f>
        <v>0.9</v>
      </c>
      <c r="D10" s="2">
        <f>'Data 1'!C6</f>
        <v>9</v>
      </c>
      <c r="E10" s="2">
        <v>10</v>
      </c>
      <c r="F10">
        <f aca="true" t="shared" si="1" ref="F10:F16">(B10-C10)^2</f>
        <v>0.0007624950591013682</v>
      </c>
    </row>
    <row r="11" spans="1:6" ht="12.75">
      <c r="A11" s="2">
        <v>5</v>
      </c>
      <c r="B11">
        <f aca="true" t="shared" si="2" ref="B11:B20">1/(1+EXP(-$A$3-$B$3*A11))</f>
        <v>0.8621298735803162</v>
      </c>
      <c r="C11" s="1">
        <f t="shared" si="0"/>
        <v>0.8</v>
      </c>
      <c r="D11" s="2">
        <f>'Data 1'!C7</f>
        <v>8</v>
      </c>
      <c r="E11" s="2">
        <v>10</v>
      </c>
      <c r="F11">
        <f t="shared" si="1"/>
        <v>0.0038601211911060713</v>
      </c>
    </row>
    <row r="12" spans="1:6" ht="12.75">
      <c r="A12" s="2">
        <v>10</v>
      </c>
      <c r="B12">
        <f t="shared" si="2"/>
        <v>0.7183355525565052</v>
      </c>
      <c r="C12" s="1">
        <f t="shared" si="0"/>
        <v>0.7</v>
      </c>
      <c r="D12" s="2">
        <f>'Data 1'!C8</f>
        <v>7</v>
      </c>
      <c r="E12" s="2">
        <v>10</v>
      </c>
      <c r="F12">
        <f t="shared" si="1"/>
        <v>0.00033619248755236466</v>
      </c>
    </row>
    <row r="13" spans="1:6" ht="12.75">
      <c r="A13" s="2">
        <v>15</v>
      </c>
      <c r="B13">
        <f t="shared" si="2"/>
        <v>0.509835453971781</v>
      </c>
      <c r="C13" s="1">
        <f t="shared" si="0"/>
        <v>0.6</v>
      </c>
      <c r="D13" s="2">
        <f>'Data 1'!C9</f>
        <v>6</v>
      </c>
      <c r="E13" s="2">
        <v>10</v>
      </c>
      <c r="F13">
        <f t="shared" si="1"/>
        <v>0.008129645360474821</v>
      </c>
    </row>
    <row r="14" spans="1:6" ht="12.75">
      <c r="A14" s="2">
        <v>20</v>
      </c>
      <c r="B14">
        <f t="shared" si="2"/>
        <v>0.2978563769314485</v>
      </c>
      <c r="C14" s="1">
        <f t="shared" si="0"/>
        <v>0.3</v>
      </c>
      <c r="D14" s="2">
        <f>'Data 1'!C10</f>
        <v>3</v>
      </c>
      <c r="E14" s="2">
        <v>10</v>
      </c>
      <c r="F14">
        <f t="shared" si="1"/>
        <v>4.595119860026068E-06</v>
      </c>
    </row>
    <row r="15" spans="1:6" ht="12.75">
      <c r="A15" s="2">
        <v>25</v>
      </c>
      <c r="B15">
        <f t="shared" si="2"/>
        <v>0.14749308682499923</v>
      </c>
      <c r="C15" s="1">
        <f t="shared" si="0"/>
        <v>0.1</v>
      </c>
      <c r="D15" s="2">
        <f>'Data 1'!C11</f>
        <v>1</v>
      </c>
      <c r="E15" s="2">
        <v>10</v>
      </c>
      <c r="F15">
        <f t="shared" si="1"/>
        <v>0.002255593296166915</v>
      </c>
    </row>
    <row r="16" spans="1:6" ht="13.5" thickBot="1">
      <c r="A16" s="2">
        <v>30</v>
      </c>
      <c r="B16">
        <f t="shared" si="2"/>
        <v>0.06591056354325361</v>
      </c>
      <c r="C16" s="1">
        <f t="shared" si="0"/>
        <v>0</v>
      </c>
      <c r="D16" s="2">
        <f>'Data 1'!C12</f>
        <v>0</v>
      </c>
      <c r="E16" s="2">
        <v>10</v>
      </c>
      <c r="F16" s="11">
        <f t="shared" si="1"/>
        <v>0.004344202386589272</v>
      </c>
    </row>
    <row r="17" spans="1:6" ht="13.5" thickTop="1">
      <c r="A17" s="2">
        <v>35</v>
      </c>
      <c r="B17" s="19">
        <f t="shared" si="2"/>
        <v>0.027972915865487353</v>
      </c>
      <c r="F17">
        <f>SUM(F10:F16)</f>
        <v>0.01969284490085084</v>
      </c>
    </row>
    <row r="18" spans="1:2" ht="12.75">
      <c r="A18" s="2">
        <v>40</v>
      </c>
      <c r="B18" s="19">
        <f t="shared" si="2"/>
        <v>0.01160071095958994</v>
      </c>
    </row>
    <row r="19" spans="1:9" ht="12.75">
      <c r="A19" s="2">
        <v>45</v>
      </c>
      <c r="B19" s="19">
        <f t="shared" si="2"/>
        <v>0.004763992520296433</v>
      </c>
      <c r="H19" s="83" t="s">
        <v>15</v>
      </c>
      <c r="I19" s="83"/>
    </row>
    <row r="20" spans="1:9" ht="12.75">
      <c r="A20" s="2">
        <v>50</v>
      </c>
      <c r="B20" s="19">
        <f t="shared" si="2"/>
        <v>0.0019484567488707895</v>
      </c>
      <c r="H20" s="12">
        <v>2.729957774455218</v>
      </c>
      <c r="I20" s="12">
        <v>-0.17937333202135988</v>
      </c>
    </row>
    <row r="21" ht="12.75">
      <c r="C21"/>
    </row>
    <row r="22" ht="12.75">
      <c r="C22"/>
    </row>
    <row r="23" spans="1:5" ht="12.75">
      <c r="A23" s="2"/>
      <c r="C23" s="10"/>
      <c r="D23" s="2"/>
      <c r="E23" s="5"/>
    </row>
    <row r="24" spans="1:5" ht="12.75">
      <c r="A24" s="2"/>
      <c r="C24" s="10"/>
      <c r="D24" s="2"/>
      <c r="E24" s="5"/>
    </row>
    <row r="25" spans="1:5" ht="12.75">
      <c r="A25" s="2"/>
      <c r="C25" s="10"/>
      <c r="D25" s="2"/>
      <c r="E25" s="5"/>
    </row>
    <row r="26" spans="1:5" ht="12.75">
      <c r="A26" s="2"/>
      <c r="C26" s="10"/>
      <c r="D26" s="2"/>
      <c r="E26" s="5"/>
    </row>
    <row r="27" spans="1:5" ht="12.75">
      <c r="A27" s="2"/>
      <c r="C27" s="10"/>
      <c r="D27" s="2"/>
      <c r="E27" s="5"/>
    </row>
    <row r="28" spans="1:5" ht="12.75">
      <c r="A28" s="2"/>
      <c r="C28" s="10"/>
      <c r="D28" s="2"/>
      <c r="E28" s="5"/>
    </row>
  </sheetData>
  <sheetProtection/>
  <mergeCells count="1">
    <mergeCell ref="H19:I19"/>
  </mergeCells>
  <printOptions gridLines="1"/>
  <pageMargins left="0.5" right="0.5" top="1" bottom="1" header="0.5" footer="0.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  <oleObjects>
    <oleObject progId="Equation.2" shapeId="928888" r:id="rId1"/>
    <oleObject progId="Equation.2" shapeId="2414743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selection activeCell="E24" sqref="E24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9.28125" style="0" customWidth="1"/>
    <col min="4" max="4" width="5.7109375" style="0" customWidth="1"/>
    <col min="5" max="5" width="7.00390625" style="0" customWidth="1"/>
  </cols>
  <sheetData>
    <row r="1" spans="1:3" ht="12.75">
      <c r="A1" t="s">
        <v>16</v>
      </c>
      <c r="C1" s="1"/>
    </row>
    <row r="2" ht="12.75">
      <c r="C2" t="s">
        <v>17</v>
      </c>
    </row>
    <row r="3" spans="1:5" ht="12.75">
      <c r="A3" t="s">
        <v>1</v>
      </c>
      <c r="B3" t="s">
        <v>18</v>
      </c>
      <c r="C3" t="s">
        <v>26</v>
      </c>
      <c r="D3" t="s">
        <v>3</v>
      </c>
      <c r="E3" t="s">
        <v>19</v>
      </c>
    </row>
    <row r="4" spans="1:5" ht="12.75">
      <c r="A4" s="2">
        <v>1</v>
      </c>
      <c r="B4">
        <f aca="true" t="shared" si="0" ref="B4:B10">LN(C4)</f>
        <v>2.1972245773362196</v>
      </c>
      <c r="C4" s="10">
        <f aca="true" t="shared" si="1" ref="C4:C10">D4/E4</f>
        <v>9</v>
      </c>
      <c r="D4" s="2">
        <f>'Data 1'!C6</f>
        <v>9</v>
      </c>
      <c r="E4" s="2">
        <f aca="true" t="shared" si="2" ref="E4:E9">10-D4</f>
        <v>1</v>
      </c>
    </row>
    <row r="5" spans="1:5" ht="12.75">
      <c r="A5" s="2">
        <v>5</v>
      </c>
      <c r="B5">
        <f t="shared" si="0"/>
        <v>1.3862943611198906</v>
      </c>
      <c r="C5" s="10">
        <f t="shared" si="1"/>
        <v>4</v>
      </c>
      <c r="D5" s="2">
        <f>'Data 1'!C7</f>
        <v>8</v>
      </c>
      <c r="E5" s="2">
        <f t="shared" si="2"/>
        <v>2</v>
      </c>
    </row>
    <row r="6" spans="1:5" ht="12.75">
      <c r="A6" s="2">
        <v>10</v>
      </c>
      <c r="B6">
        <f t="shared" si="0"/>
        <v>0.8472978603872037</v>
      </c>
      <c r="C6" s="10">
        <f t="shared" si="1"/>
        <v>2.3333333333333335</v>
      </c>
      <c r="D6" s="2">
        <f>'Data 1'!C8</f>
        <v>7</v>
      </c>
      <c r="E6" s="2">
        <f t="shared" si="2"/>
        <v>3</v>
      </c>
    </row>
    <row r="7" spans="1:5" ht="12.75">
      <c r="A7" s="2">
        <v>15</v>
      </c>
      <c r="B7">
        <f t="shared" si="0"/>
        <v>0.4054651081081644</v>
      </c>
      <c r="C7" s="10">
        <f t="shared" si="1"/>
        <v>1.5</v>
      </c>
      <c r="D7" s="2">
        <f>'Data 1'!C9</f>
        <v>6</v>
      </c>
      <c r="E7" s="2">
        <f t="shared" si="2"/>
        <v>4</v>
      </c>
    </row>
    <row r="8" spans="1:5" ht="12.75">
      <c r="A8" s="2">
        <v>20</v>
      </c>
      <c r="B8">
        <f t="shared" si="0"/>
        <v>-0.8472978603872037</v>
      </c>
      <c r="C8" s="10">
        <f t="shared" si="1"/>
        <v>0.42857142857142855</v>
      </c>
      <c r="D8" s="2">
        <f>'Data 1'!C10</f>
        <v>3</v>
      </c>
      <c r="E8" s="2">
        <f t="shared" si="2"/>
        <v>7</v>
      </c>
    </row>
    <row r="9" spans="1:5" ht="12.75">
      <c r="A9" s="2">
        <v>25</v>
      </c>
      <c r="B9">
        <f t="shared" si="0"/>
        <v>-2.1972245773362196</v>
      </c>
      <c r="C9" s="10">
        <f t="shared" si="1"/>
        <v>0.1111111111111111</v>
      </c>
      <c r="D9" s="2">
        <f>'Data 1'!C11</f>
        <v>1</v>
      </c>
      <c r="E9" s="2">
        <f t="shared" si="2"/>
        <v>9</v>
      </c>
    </row>
    <row r="10" spans="1:5" ht="12.75">
      <c r="A10" s="30">
        <v>30</v>
      </c>
      <c r="B10" s="31" t="e">
        <f t="shared" si="0"/>
        <v>#NUM!</v>
      </c>
      <c r="C10" s="32">
        <f t="shared" si="1"/>
        <v>0</v>
      </c>
      <c r="D10" s="30">
        <v>0</v>
      </c>
      <c r="E10" s="30">
        <v>10</v>
      </c>
    </row>
    <row r="11" ht="12.75">
      <c r="C11" s="1"/>
    </row>
    <row r="12" ht="12.75">
      <c r="C12" s="1"/>
    </row>
    <row r="13" ht="12.75">
      <c r="C13" s="1"/>
    </row>
    <row r="14" ht="12.75">
      <c r="C14" s="1"/>
    </row>
    <row r="15" ht="12.75">
      <c r="C15" s="1"/>
    </row>
    <row r="17" spans="2:3" ht="12.75">
      <c r="B17">
        <f>INTERCEPT(B4:B9,A4:A9)</f>
        <v>2.4710173194130953</v>
      </c>
      <c r="C17" s="23" t="s">
        <v>22</v>
      </c>
    </row>
    <row r="18" spans="2:3" ht="12.75">
      <c r="B18">
        <f>SLOPE(B4:B9,A4:A9)</f>
        <v>-0.17150453220066472</v>
      </c>
      <c r="C18" s="23" t="s">
        <v>23</v>
      </c>
    </row>
    <row r="19" ht="12.75">
      <c r="C19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9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3" width="6.00390625" style="24" customWidth="1"/>
    <col min="4" max="5" width="8.140625" style="24" customWidth="1"/>
    <col min="6" max="6" width="1.28515625" style="24" customWidth="1"/>
    <col min="7" max="7" width="12.7109375" style="24" customWidth="1"/>
    <col min="8" max="8" width="13.421875" style="24" customWidth="1"/>
    <col min="9" max="9" width="11.28125" style="24" customWidth="1"/>
    <col min="10" max="10" width="16.8515625" style="24" customWidth="1"/>
    <col min="11" max="11" width="17.140625" style="24" customWidth="1"/>
    <col min="12" max="12" width="3.7109375" style="24" bestFit="1" customWidth="1"/>
    <col min="13" max="13" width="2.28125" style="24" bestFit="1" customWidth="1"/>
    <col min="14" max="16" width="9.8515625" style="24" customWidth="1"/>
    <col min="17" max="17" width="1.7109375" style="24" customWidth="1"/>
    <col min="18" max="18" width="26.421875" style="24" customWidth="1"/>
    <col min="19" max="19" width="9.140625" style="35" customWidth="1"/>
    <col min="20" max="16384" width="9.140625" style="24" customWidth="1"/>
  </cols>
  <sheetData>
    <row r="1" spans="1:2" ht="15.75">
      <c r="A1" s="15" t="s">
        <v>31</v>
      </c>
      <c r="B1" s="15"/>
    </row>
    <row r="2" s="36" customFormat="1" ht="6.75">
      <c r="S2" s="37"/>
    </row>
    <row r="3" spans="1:16" ht="15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N3" s="39" t="str">
        <f aca="true" t="shared" si="0" ref="N3:P5">C16</f>
        <v>Intercept</v>
      </c>
      <c r="O3" s="25" t="str">
        <f t="shared" si="0"/>
        <v>X1</v>
      </c>
      <c r="P3" s="25" t="str">
        <f t="shared" si="0"/>
        <v>X2</v>
      </c>
    </row>
    <row r="4" spans="1:16" ht="15.75">
      <c r="A4" s="38"/>
      <c r="B4" s="38" t="s">
        <v>33</v>
      </c>
      <c r="C4" s="38"/>
      <c r="D4" s="38"/>
      <c r="E4" s="38"/>
      <c r="F4" s="38"/>
      <c r="G4" s="38"/>
      <c r="H4" s="38"/>
      <c r="I4" s="38"/>
      <c r="J4" s="38"/>
      <c r="N4" s="25">
        <f t="shared" si="0"/>
        <v>10</v>
      </c>
      <c r="O4" s="25">
        <f t="shared" si="0"/>
        <v>-2</v>
      </c>
      <c r="P4" s="25">
        <f t="shared" si="0"/>
        <v>3</v>
      </c>
    </row>
    <row r="5" spans="1:16" ht="15.75">
      <c r="A5" s="38"/>
      <c r="B5" s="38" t="s">
        <v>34</v>
      </c>
      <c r="C5" s="38"/>
      <c r="D5" s="38"/>
      <c r="E5" s="38"/>
      <c r="F5" s="38"/>
      <c r="G5" s="38"/>
      <c r="H5" s="38"/>
      <c r="I5" s="38"/>
      <c r="J5" s="38"/>
      <c r="N5" s="39" t="str">
        <f t="shared" si="0"/>
        <v>Exp(coefficient)</v>
      </c>
      <c r="O5" s="25">
        <f t="shared" si="0"/>
        <v>0.1353352832366127</v>
      </c>
      <c r="P5" s="25">
        <f t="shared" si="0"/>
        <v>20.085536923187668</v>
      </c>
    </row>
    <row r="6" s="36" customFormat="1" ht="6.75">
      <c r="S6" s="37"/>
    </row>
    <row r="7" spans="1:2" ht="20.25">
      <c r="A7" s="40" t="s">
        <v>87</v>
      </c>
      <c r="B7" s="15"/>
    </row>
    <row r="8" ht="15.75">
      <c r="B8" s="24" t="s">
        <v>35</v>
      </c>
    </row>
    <row r="9" ht="20.25">
      <c r="B9" s="24" t="s">
        <v>86</v>
      </c>
    </row>
    <row r="10" s="36" customFormat="1" ht="6.75">
      <c r="S10" s="37"/>
    </row>
    <row r="11" spans="1:13" ht="20.25">
      <c r="A11" s="40" t="s">
        <v>88</v>
      </c>
      <c r="B11" s="15"/>
      <c r="M11" s="25" t="s">
        <v>91</v>
      </c>
    </row>
    <row r="12" ht="15.75">
      <c r="B12" s="24" t="s">
        <v>36</v>
      </c>
    </row>
    <row r="13" ht="20.25">
      <c r="B13" s="24" t="s">
        <v>89</v>
      </c>
    </row>
    <row r="14" s="41" customFormat="1" ht="8.25">
      <c r="S14" s="42"/>
    </row>
    <row r="15" ht="15">
      <c r="A15" s="24" t="s">
        <v>37</v>
      </c>
    </row>
    <row r="16" spans="3:7" ht="15">
      <c r="C16" s="39" t="s">
        <v>38</v>
      </c>
      <c r="D16" s="25" t="s">
        <v>39</v>
      </c>
      <c r="E16" s="25" t="s">
        <v>40</v>
      </c>
      <c r="G16" s="24" t="s">
        <v>90</v>
      </c>
    </row>
    <row r="17" spans="3:7" ht="15.75">
      <c r="C17" s="57">
        <v>10</v>
      </c>
      <c r="D17" s="58">
        <v>-2</v>
      </c>
      <c r="E17" s="61">
        <v>3</v>
      </c>
      <c r="F17" s="59" t="s">
        <v>25</v>
      </c>
      <c r="G17" s="60"/>
    </row>
    <row r="18" spans="3:9" ht="15">
      <c r="C18" s="39" t="s">
        <v>42</v>
      </c>
      <c r="D18" s="43">
        <f>EXP(D17)</f>
        <v>0.1353352832366127</v>
      </c>
      <c r="E18" s="62">
        <f>EXP(E17)</f>
        <v>20.085536923187668</v>
      </c>
      <c r="G18" s="25"/>
      <c r="H18" s="25" t="s">
        <v>43</v>
      </c>
      <c r="I18" s="25" t="s">
        <v>43</v>
      </c>
    </row>
    <row r="19" spans="3:12" ht="15">
      <c r="C19" s="39" t="s">
        <v>44</v>
      </c>
      <c r="D19" s="25" t="s">
        <v>39</v>
      </c>
      <c r="E19" s="25" t="s">
        <v>40</v>
      </c>
      <c r="G19" s="25" t="s">
        <v>45</v>
      </c>
      <c r="H19" s="25" t="s">
        <v>46</v>
      </c>
      <c r="I19" s="25" t="s">
        <v>47</v>
      </c>
      <c r="J19" s="84" t="s">
        <v>48</v>
      </c>
      <c r="K19" s="84"/>
      <c r="L19" s="24" t="s">
        <v>41</v>
      </c>
    </row>
    <row r="20" spans="4:15" ht="15.75">
      <c r="D20" s="17">
        <v>6</v>
      </c>
      <c r="E20" s="17">
        <v>1</v>
      </c>
      <c r="F20" s="15"/>
      <c r="G20" s="17">
        <f>$C$17+$D$17*D20+$E$17*E20</f>
        <v>1</v>
      </c>
      <c r="H20" s="15">
        <f>EXP(G20)</f>
        <v>2.718281828459045</v>
      </c>
      <c r="I20" s="17">
        <f>1/(1+EXP(-G20))</f>
        <v>0.7310585786300049</v>
      </c>
      <c r="J20" s="15"/>
      <c r="O20" s="25" t="s">
        <v>49</v>
      </c>
    </row>
    <row r="21" spans="3:19" ht="15.75">
      <c r="C21" s="55" t="s">
        <v>80</v>
      </c>
      <c r="D21" s="26">
        <v>7</v>
      </c>
      <c r="E21" s="17">
        <v>1</v>
      </c>
      <c r="F21" s="44"/>
      <c r="G21" s="26">
        <f>$C$17+$D$17*D21+$E$17*E21</f>
        <v>-1</v>
      </c>
      <c r="H21" s="44">
        <f>EXP(G21)</f>
        <v>0.36787944117144233</v>
      </c>
      <c r="I21" s="26">
        <f>1/(1+EXP(-G21))</f>
        <v>0.2689414213699951</v>
      </c>
      <c r="J21" s="44" t="s">
        <v>50</v>
      </c>
      <c r="M21" s="45"/>
      <c r="N21" s="46">
        <v>0</v>
      </c>
      <c r="O21" s="46">
        <v>1</v>
      </c>
      <c r="P21" s="46">
        <v>2</v>
      </c>
      <c r="R21" s="39" t="s">
        <v>51</v>
      </c>
      <c r="S21" s="35">
        <f>O4</f>
        <v>-2</v>
      </c>
    </row>
    <row r="22" spans="3:18" ht="15.75">
      <c r="C22" s="56" t="s">
        <v>82</v>
      </c>
      <c r="D22" s="17">
        <v>6</v>
      </c>
      <c r="E22" s="47">
        <v>2</v>
      </c>
      <c r="F22" s="48"/>
      <c r="G22" s="47">
        <f>$C$17+$D$17*D22+$E$17*E22</f>
        <v>4</v>
      </c>
      <c r="H22" s="48">
        <f>EXP(G22)</f>
        <v>54.598150033144236</v>
      </c>
      <c r="I22" s="47">
        <f>1/(1+EXP(-G22))</f>
        <v>0.9820137900379085</v>
      </c>
      <c r="J22" s="48" t="s">
        <v>52</v>
      </c>
      <c r="M22" s="49">
        <v>7</v>
      </c>
      <c r="N22" s="25">
        <f aca="true" t="shared" si="1" ref="N22:P24">$C$17+$D$17*$M22+$E$17*N$21</f>
        <v>-4</v>
      </c>
      <c r="O22" s="25">
        <f t="shared" si="1"/>
        <v>-1</v>
      </c>
      <c r="P22" s="25">
        <f t="shared" si="1"/>
        <v>2</v>
      </c>
      <c r="R22" s="39" t="s">
        <v>53</v>
      </c>
    </row>
    <row r="23" spans="1:19" ht="15.75">
      <c r="A23" s="54"/>
      <c r="B23" s="54"/>
      <c r="C23" s="55" t="s">
        <v>81</v>
      </c>
      <c r="D23" s="26">
        <v>5</v>
      </c>
      <c r="E23" s="17">
        <v>1</v>
      </c>
      <c r="F23" s="44"/>
      <c r="G23" s="26">
        <f>$C$17+$D$17*D23+$E$17*E23</f>
        <v>3</v>
      </c>
      <c r="H23" s="44">
        <f>EXP(G23)</f>
        <v>20.085536923187668</v>
      </c>
      <c r="I23" s="26">
        <f>1/(1+EXP(-G23))</f>
        <v>0.9525741268224334</v>
      </c>
      <c r="J23" s="44" t="s">
        <v>54</v>
      </c>
      <c r="L23" s="24" t="s">
        <v>39</v>
      </c>
      <c r="M23" s="49">
        <v>6</v>
      </c>
      <c r="N23" s="25">
        <f t="shared" si="1"/>
        <v>-2</v>
      </c>
      <c r="O23" s="25">
        <f t="shared" si="1"/>
        <v>1</v>
      </c>
      <c r="P23" s="25">
        <f t="shared" si="1"/>
        <v>4</v>
      </c>
      <c r="R23" s="39" t="s">
        <v>55</v>
      </c>
      <c r="S23" s="35">
        <f>P4</f>
        <v>3</v>
      </c>
    </row>
    <row r="24" spans="3:18" ht="15.75">
      <c r="C24" s="56" t="s">
        <v>83</v>
      </c>
      <c r="D24" s="17">
        <v>6</v>
      </c>
      <c r="E24" s="47">
        <v>0</v>
      </c>
      <c r="F24" s="48"/>
      <c r="G24" s="47">
        <f>$C$17+$D$17*D24+$E$17*E24</f>
        <v>-2</v>
      </c>
      <c r="H24" s="48">
        <f>EXP(G24)</f>
        <v>0.1353352832366127</v>
      </c>
      <c r="I24" s="47">
        <f>1/(1+EXP(-G24))</f>
        <v>0.11920292202211755</v>
      </c>
      <c r="J24" s="48" t="s">
        <v>56</v>
      </c>
      <c r="M24" s="49">
        <v>5</v>
      </c>
      <c r="N24" s="25">
        <f t="shared" si="1"/>
        <v>0</v>
      </c>
      <c r="O24" s="25">
        <f t="shared" si="1"/>
        <v>3</v>
      </c>
      <c r="P24" s="25">
        <f t="shared" si="1"/>
        <v>6</v>
      </c>
      <c r="R24" s="24" t="s">
        <v>57</v>
      </c>
    </row>
    <row r="25" spans="4:19" s="41" customFormat="1" ht="8.25">
      <c r="D25" s="50"/>
      <c r="E25" s="50"/>
      <c r="G25" s="50"/>
      <c r="H25" s="50"/>
      <c r="S25" s="42"/>
    </row>
    <row r="26" spans="4:12" ht="18">
      <c r="D26" s="25"/>
      <c r="E26" s="39" t="s">
        <v>58</v>
      </c>
      <c r="G26" s="25" t="s">
        <v>59</v>
      </c>
      <c r="H26" s="25" t="s">
        <v>60</v>
      </c>
      <c r="L26" s="24" t="s">
        <v>61</v>
      </c>
    </row>
    <row r="27" spans="4:15" ht="15">
      <c r="D27" s="25" t="s">
        <v>39</v>
      </c>
      <c r="E27" s="25" t="s">
        <v>40</v>
      </c>
      <c r="G27" s="25" t="s">
        <v>62</v>
      </c>
      <c r="H27" s="25" t="s">
        <v>62</v>
      </c>
      <c r="O27" s="25" t="s">
        <v>49</v>
      </c>
    </row>
    <row r="28" spans="4:19" ht="15.75">
      <c r="D28" s="51" t="s">
        <v>63</v>
      </c>
      <c r="E28" s="25"/>
      <c r="G28" s="52" t="s">
        <v>64</v>
      </c>
      <c r="H28" s="27">
        <f>H21/H20</f>
        <v>0.1353352832366127</v>
      </c>
      <c r="I28" s="53" t="s">
        <v>65</v>
      </c>
      <c r="M28" s="45"/>
      <c r="N28" s="46">
        <v>0</v>
      </c>
      <c r="O28" s="46">
        <v>1</v>
      </c>
      <c r="P28" s="46">
        <v>2</v>
      </c>
      <c r="R28" s="24" t="s">
        <v>66</v>
      </c>
      <c r="S28" s="35">
        <f>O5</f>
        <v>0.1353352832366127</v>
      </c>
    </row>
    <row r="29" spans="4:18" ht="15.75">
      <c r="D29" s="52" t="s">
        <v>67</v>
      </c>
      <c r="E29" s="25"/>
      <c r="G29" s="51" t="s">
        <v>68</v>
      </c>
      <c r="H29" s="27">
        <f>H20/H23</f>
        <v>0.13533528323661267</v>
      </c>
      <c r="I29" s="53" t="s">
        <v>69</v>
      </c>
      <c r="M29" s="49">
        <v>7</v>
      </c>
      <c r="N29" s="25">
        <f aca="true" t="shared" si="2" ref="N29:P31">EXP(N22)</f>
        <v>0.01831563888873418</v>
      </c>
      <c r="O29" s="25">
        <f t="shared" si="2"/>
        <v>0.36787944117144233</v>
      </c>
      <c r="P29" s="25">
        <f t="shared" si="2"/>
        <v>7.38905609893065</v>
      </c>
      <c r="R29" s="39" t="s">
        <v>53</v>
      </c>
    </row>
    <row r="30" spans="5:19" ht="15.75">
      <c r="E30" s="51" t="s">
        <v>70</v>
      </c>
      <c r="G30" s="47" t="s">
        <v>84</v>
      </c>
      <c r="H30" s="63">
        <f>H22/H20</f>
        <v>20.085536923187668</v>
      </c>
      <c r="I30" s="53" t="s">
        <v>71</v>
      </c>
      <c r="L30" s="24" t="s">
        <v>39</v>
      </c>
      <c r="M30" s="49">
        <v>6</v>
      </c>
      <c r="N30" s="25">
        <f t="shared" si="2"/>
        <v>0.1353352832366127</v>
      </c>
      <c r="O30" s="25">
        <f t="shared" si="2"/>
        <v>2.718281828459045</v>
      </c>
      <c r="P30" s="25">
        <f t="shared" si="2"/>
        <v>54.598150033144236</v>
      </c>
      <c r="R30" s="24" t="s">
        <v>72</v>
      </c>
      <c r="S30" s="35">
        <f>P5</f>
        <v>20.085536923187668</v>
      </c>
    </row>
    <row r="31" spans="5:18" ht="15.75">
      <c r="E31" s="52" t="s">
        <v>73</v>
      </c>
      <c r="G31" s="51" t="s">
        <v>85</v>
      </c>
      <c r="H31" s="63">
        <f>H20/H24</f>
        <v>20.085536923187664</v>
      </c>
      <c r="I31" s="53" t="s">
        <v>74</v>
      </c>
      <c r="M31" s="49">
        <v>5</v>
      </c>
      <c r="N31" s="25">
        <f t="shared" si="2"/>
        <v>1</v>
      </c>
      <c r="O31" s="25">
        <f t="shared" si="2"/>
        <v>20.085536923187668</v>
      </c>
      <c r="P31" s="25">
        <f t="shared" si="2"/>
        <v>403.4287934927351</v>
      </c>
      <c r="R31" s="24" t="s">
        <v>57</v>
      </c>
    </row>
    <row r="32" spans="4:5" ht="15">
      <c r="D32" s="25"/>
      <c r="E32" s="25"/>
    </row>
    <row r="33" spans="4:12" ht="15">
      <c r="D33" s="25"/>
      <c r="E33" s="25"/>
      <c r="L33" s="24" t="s">
        <v>75</v>
      </c>
    </row>
    <row r="34" spans="4:12" ht="15">
      <c r="D34" s="25"/>
      <c r="E34" s="25"/>
      <c r="L34" s="24" t="s">
        <v>76</v>
      </c>
    </row>
    <row r="35" spans="4:15" ht="15">
      <c r="D35" s="25"/>
      <c r="E35" s="25"/>
      <c r="O35" s="25" t="s">
        <v>49</v>
      </c>
    </row>
    <row r="36" spans="4:16" ht="15">
      <c r="D36" s="25"/>
      <c r="E36" s="25"/>
      <c r="M36" s="45"/>
      <c r="N36" s="46">
        <v>0</v>
      </c>
      <c r="O36" s="46">
        <v>1</v>
      </c>
      <c r="P36" s="46">
        <v>2</v>
      </c>
    </row>
    <row r="37" spans="4:16" ht="18">
      <c r="D37" s="25"/>
      <c r="E37" s="25"/>
      <c r="K37" s="39" t="s">
        <v>77</v>
      </c>
      <c r="M37" s="49">
        <v>7</v>
      </c>
      <c r="N37" s="25">
        <f aca="true" t="shared" si="3" ref="N37:P39">N29/(N29+1)</f>
        <v>0.017986209962091555</v>
      </c>
      <c r="O37" s="25">
        <f t="shared" si="3"/>
        <v>0.2689414213699951</v>
      </c>
      <c r="P37" s="25">
        <f t="shared" si="3"/>
        <v>0.8807970779778824</v>
      </c>
    </row>
    <row r="38" spans="4:16" ht="15">
      <c r="D38" s="25"/>
      <c r="E38" s="25"/>
      <c r="K38" s="35" t="s">
        <v>78</v>
      </c>
      <c r="L38" s="24" t="s">
        <v>39</v>
      </c>
      <c r="M38" s="49">
        <v>6</v>
      </c>
      <c r="N38" s="25">
        <f t="shared" si="3"/>
        <v>0.11920292202211755</v>
      </c>
      <c r="O38" s="25">
        <f t="shared" si="3"/>
        <v>0.7310585786300049</v>
      </c>
      <c r="P38" s="25">
        <f t="shared" si="3"/>
        <v>0.9820137900379085</v>
      </c>
    </row>
    <row r="39" spans="4:16" ht="18">
      <c r="D39" s="25"/>
      <c r="E39" s="25"/>
      <c r="K39" s="39" t="s">
        <v>79</v>
      </c>
      <c r="M39" s="49">
        <v>5</v>
      </c>
      <c r="N39" s="25">
        <f t="shared" si="3"/>
        <v>0.5</v>
      </c>
      <c r="O39" s="25">
        <f t="shared" si="3"/>
        <v>0.9525741268224333</v>
      </c>
      <c r="P39" s="25">
        <f t="shared" si="3"/>
        <v>0.9975273768433652</v>
      </c>
    </row>
    <row r="40" spans="4:5" ht="15">
      <c r="D40" s="25"/>
      <c r="E40" s="25"/>
    </row>
    <row r="41" spans="4:5" ht="15">
      <c r="D41" s="25"/>
      <c r="E41" s="25"/>
    </row>
    <row r="42" spans="4:5" ht="15">
      <c r="D42" s="25"/>
      <c r="E42" s="25"/>
    </row>
    <row r="43" spans="4:5" ht="15">
      <c r="D43" s="25"/>
      <c r="E43" s="25"/>
    </row>
    <row r="44" spans="4:5" ht="15">
      <c r="D44" s="25"/>
      <c r="E44" s="25"/>
    </row>
    <row r="45" spans="4:5" ht="15">
      <c r="D45" s="25"/>
      <c r="E45" s="25"/>
    </row>
    <row r="46" spans="4:5" ht="15">
      <c r="D46" s="25"/>
      <c r="E46" s="25"/>
    </row>
    <row r="47" spans="4:5" ht="15">
      <c r="D47" s="25"/>
      <c r="E47" s="25"/>
    </row>
    <row r="48" spans="4:5" ht="15">
      <c r="D48" s="25"/>
      <c r="E48" s="25"/>
    </row>
    <row r="49" spans="4:5" ht="15">
      <c r="D49" s="25"/>
      <c r="E49" s="25"/>
    </row>
    <row r="50" spans="4:5" ht="15">
      <c r="D50" s="25"/>
      <c r="E50" s="25"/>
    </row>
    <row r="51" spans="4:5" ht="15">
      <c r="D51" s="25"/>
      <c r="E51" s="25"/>
    </row>
    <row r="52" spans="4:5" ht="15">
      <c r="D52" s="25"/>
      <c r="E52" s="25"/>
    </row>
    <row r="53" spans="4:5" ht="15">
      <c r="D53" s="25"/>
      <c r="E53" s="25"/>
    </row>
    <row r="54" spans="4:5" ht="15">
      <c r="D54" s="25"/>
      <c r="E54" s="25"/>
    </row>
    <row r="55" spans="4:5" ht="15">
      <c r="D55" s="25"/>
      <c r="E55" s="25"/>
    </row>
    <row r="56" spans="4:5" ht="15">
      <c r="D56" s="25"/>
      <c r="E56" s="25"/>
    </row>
    <row r="57" spans="4:5" ht="15">
      <c r="D57" s="25"/>
      <c r="E57" s="25"/>
    </row>
    <row r="58" spans="4:5" ht="15">
      <c r="D58" s="25"/>
      <c r="E58" s="25"/>
    </row>
    <row r="59" spans="4:5" ht="15">
      <c r="D59" s="25"/>
      <c r="E59" s="25"/>
    </row>
    <row r="60" spans="4:5" ht="15">
      <c r="D60" s="25"/>
      <c r="E60" s="25"/>
    </row>
    <row r="61" spans="4:5" ht="15">
      <c r="D61" s="25"/>
      <c r="E61" s="25"/>
    </row>
    <row r="62" spans="4:5" ht="15">
      <c r="D62" s="25"/>
      <c r="E62" s="25"/>
    </row>
    <row r="63" spans="4:5" ht="15">
      <c r="D63" s="25"/>
      <c r="E63" s="25"/>
    </row>
    <row r="64" spans="4:5" ht="15">
      <c r="D64" s="25"/>
      <c r="E64" s="25"/>
    </row>
    <row r="65" spans="4:5" ht="15">
      <c r="D65" s="25"/>
      <c r="E65" s="25"/>
    </row>
    <row r="66" spans="4:5" ht="15">
      <c r="D66" s="25"/>
      <c r="E66" s="25"/>
    </row>
    <row r="67" spans="4:5" ht="15">
      <c r="D67" s="25"/>
      <c r="E67" s="25"/>
    </row>
    <row r="68" spans="4:5" ht="15">
      <c r="D68" s="25"/>
      <c r="E68" s="25"/>
    </row>
    <row r="69" spans="4:5" ht="15">
      <c r="D69" s="25"/>
      <c r="E69" s="25"/>
    </row>
    <row r="70" spans="4:5" ht="15">
      <c r="D70" s="25"/>
      <c r="E70" s="25"/>
    </row>
    <row r="71" spans="4:5" ht="15">
      <c r="D71" s="25"/>
      <c r="E71" s="25"/>
    </row>
    <row r="72" spans="4:5" ht="15">
      <c r="D72" s="25"/>
      <c r="E72" s="25"/>
    </row>
    <row r="73" spans="4:5" ht="15">
      <c r="D73" s="25"/>
      <c r="E73" s="25"/>
    </row>
    <row r="74" spans="4:5" ht="15">
      <c r="D74" s="25"/>
      <c r="E74" s="25"/>
    </row>
    <row r="75" spans="4:5" ht="15">
      <c r="D75" s="25"/>
      <c r="E75" s="25"/>
    </row>
    <row r="76" spans="4:5" ht="15">
      <c r="D76" s="25"/>
      <c r="E76" s="25"/>
    </row>
    <row r="77" spans="4:5" ht="15">
      <c r="D77" s="25"/>
      <c r="E77" s="25"/>
    </row>
    <row r="78" spans="4:5" ht="15">
      <c r="D78" s="25"/>
      <c r="E78" s="25"/>
    </row>
    <row r="79" spans="4:5" ht="15">
      <c r="D79" s="25"/>
      <c r="E79" s="25"/>
    </row>
    <row r="80" spans="4:5" ht="15">
      <c r="D80" s="25"/>
      <c r="E80" s="25"/>
    </row>
    <row r="81" spans="4:5" ht="15">
      <c r="D81" s="25"/>
      <c r="E81" s="25"/>
    </row>
    <row r="82" spans="4:5" ht="15">
      <c r="D82" s="25"/>
      <c r="E82" s="25"/>
    </row>
    <row r="83" spans="4:5" ht="15">
      <c r="D83" s="25"/>
      <c r="E83" s="25"/>
    </row>
    <row r="84" spans="4:5" ht="15">
      <c r="D84" s="25"/>
      <c r="E84" s="25"/>
    </row>
    <row r="85" spans="4:5" ht="15">
      <c r="D85" s="25"/>
      <c r="E85" s="25"/>
    </row>
    <row r="86" spans="4:5" ht="15">
      <c r="D86" s="25"/>
      <c r="E86" s="25"/>
    </row>
    <row r="87" spans="4:5" ht="15">
      <c r="D87" s="25"/>
      <c r="E87" s="25"/>
    </row>
    <row r="88" spans="4:5" ht="15">
      <c r="D88" s="25"/>
      <c r="E88" s="25"/>
    </row>
    <row r="89" spans="4:5" ht="15">
      <c r="D89" s="25"/>
      <c r="E89" s="25"/>
    </row>
    <row r="90" spans="4:5" ht="15">
      <c r="D90" s="25"/>
      <c r="E90" s="25"/>
    </row>
    <row r="91" spans="4:5" ht="15">
      <c r="D91" s="25"/>
      <c r="E91" s="25"/>
    </row>
    <row r="92" spans="4:5" ht="15">
      <c r="D92" s="25"/>
      <c r="E92" s="25"/>
    </row>
    <row r="93" spans="4:5" ht="15">
      <c r="D93" s="25"/>
      <c r="E93" s="25"/>
    </row>
    <row r="94" spans="4:5" ht="15">
      <c r="D94" s="25"/>
      <c r="E94" s="25"/>
    </row>
    <row r="95" spans="4:5" ht="15">
      <c r="D95" s="25"/>
      <c r="E95" s="25"/>
    </row>
    <row r="96" spans="4:5" ht="15">
      <c r="D96" s="25"/>
      <c r="E96" s="25"/>
    </row>
    <row r="97" spans="4:5" ht="15">
      <c r="D97" s="25"/>
      <c r="E97" s="25"/>
    </row>
    <row r="98" spans="4:5" ht="15">
      <c r="D98" s="25"/>
      <c r="E98" s="25"/>
    </row>
    <row r="99" spans="4:5" ht="15">
      <c r="D99" s="25"/>
      <c r="E99" s="25"/>
    </row>
    <row r="100" spans="4:5" ht="15">
      <c r="D100" s="25"/>
      <c r="E100" s="25"/>
    </row>
    <row r="101" spans="4:5" ht="15">
      <c r="D101" s="25"/>
      <c r="E101" s="25"/>
    </row>
    <row r="102" spans="4:5" ht="15">
      <c r="D102" s="25"/>
      <c r="E102" s="25"/>
    </row>
    <row r="103" spans="4:5" ht="15">
      <c r="D103" s="25"/>
      <c r="E103" s="25"/>
    </row>
    <row r="104" spans="4:5" ht="15">
      <c r="D104" s="25"/>
      <c r="E104" s="25"/>
    </row>
    <row r="105" spans="4:5" ht="15">
      <c r="D105" s="25"/>
      <c r="E105" s="25"/>
    </row>
    <row r="106" spans="4:5" ht="15">
      <c r="D106" s="25"/>
      <c r="E106" s="25"/>
    </row>
    <row r="107" spans="4:5" ht="15">
      <c r="D107" s="25"/>
      <c r="E107" s="25"/>
    </row>
    <row r="108" spans="4:5" ht="15">
      <c r="D108" s="25"/>
      <c r="E108" s="25"/>
    </row>
    <row r="109" spans="4:5" ht="15">
      <c r="D109" s="25"/>
      <c r="E109" s="25"/>
    </row>
    <row r="110" spans="4:5" ht="15">
      <c r="D110" s="25"/>
      <c r="E110" s="25"/>
    </row>
    <row r="111" spans="4:5" ht="15">
      <c r="D111" s="25"/>
      <c r="E111" s="25"/>
    </row>
    <row r="112" spans="4:5" ht="15">
      <c r="D112" s="25"/>
      <c r="E112" s="25"/>
    </row>
    <row r="113" spans="4:5" ht="15">
      <c r="D113" s="25"/>
      <c r="E113" s="25"/>
    </row>
    <row r="114" spans="4:5" ht="15">
      <c r="D114" s="25"/>
      <c r="E114" s="25"/>
    </row>
    <row r="115" spans="4:5" ht="15">
      <c r="D115" s="25"/>
      <c r="E115" s="25"/>
    </row>
    <row r="116" spans="4:5" ht="15">
      <c r="D116" s="25"/>
      <c r="E116" s="25"/>
    </row>
    <row r="117" spans="4:5" ht="15">
      <c r="D117" s="25"/>
      <c r="E117" s="25"/>
    </row>
    <row r="118" spans="4:5" ht="15">
      <c r="D118" s="25"/>
      <c r="E118" s="25"/>
    </row>
    <row r="119" spans="4:5" ht="15">
      <c r="D119" s="25"/>
      <c r="E119" s="25"/>
    </row>
    <row r="120" spans="4:5" ht="15">
      <c r="D120" s="25"/>
      <c r="E120" s="25"/>
    </row>
    <row r="121" spans="4:5" ht="15">
      <c r="D121" s="25"/>
      <c r="E121" s="25"/>
    </row>
    <row r="122" spans="4:5" ht="15">
      <c r="D122" s="25"/>
      <c r="E122" s="25"/>
    </row>
    <row r="123" spans="4:5" ht="15">
      <c r="D123" s="25"/>
      <c r="E123" s="25"/>
    </row>
    <row r="124" spans="4:5" ht="15">
      <c r="D124" s="25"/>
      <c r="E124" s="25"/>
    </row>
    <row r="125" spans="4:5" ht="15">
      <c r="D125" s="25"/>
      <c r="E125" s="25"/>
    </row>
    <row r="126" spans="4:5" ht="15">
      <c r="D126" s="25"/>
      <c r="E126" s="25"/>
    </row>
    <row r="127" spans="4:5" ht="15">
      <c r="D127" s="25"/>
      <c r="E127" s="25"/>
    </row>
    <row r="128" spans="4:5" ht="15">
      <c r="D128" s="25"/>
      <c r="E128" s="25"/>
    </row>
    <row r="129" spans="4:5" ht="15">
      <c r="D129" s="25"/>
      <c r="E129" s="25"/>
    </row>
    <row r="130" spans="4:5" ht="15">
      <c r="D130" s="25"/>
      <c r="E130" s="25"/>
    </row>
    <row r="131" spans="4:5" ht="15">
      <c r="D131" s="25"/>
      <c r="E131" s="25"/>
    </row>
    <row r="132" spans="4:5" ht="15">
      <c r="D132" s="25"/>
      <c r="E132" s="25"/>
    </row>
    <row r="133" spans="4:5" ht="15">
      <c r="D133" s="25"/>
      <c r="E133" s="25"/>
    </row>
    <row r="134" spans="4:5" ht="15">
      <c r="D134" s="25"/>
      <c r="E134" s="25"/>
    </row>
    <row r="135" spans="4:5" ht="15">
      <c r="D135" s="25"/>
      <c r="E135" s="25"/>
    </row>
    <row r="136" spans="4:5" ht="15">
      <c r="D136" s="25"/>
      <c r="E136" s="25"/>
    </row>
    <row r="137" spans="4:5" ht="15">
      <c r="D137" s="25"/>
      <c r="E137" s="25"/>
    </row>
    <row r="138" spans="4:5" ht="15">
      <c r="D138" s="25"/>
      <c r="E138" s="25"/>
    </row>
    <row r="139" spans="4:5" ht="15">
      <c r="D139" s="25"/>
      <c r="E139" s="25"/>
    </row>
    <row r="140" spans="4:5" ht="15">
      <c r="D140" s="25"/>
      <c r="E140" s="25"/>
    </row>
    <row r="141" spans="4:5" ht="15">
      <c r="D141" s="25"/>
      <c r="E141" s="25"/>
    </row>
    <row r="142" spans="4:5" ht="15">
      <c r="D142" s="25"/>
      <c r="E142" s="25"/>
    </row>
    <row r="143" spans="4:5" ht="15">
      <c r="D143" s="25"/>
      <c r="E143" s="25"/>
    </row>
    <row r="144" spans="4:5" ht="15">
      <c r="D144" s="25"/>
      <c r="E144" s="25"/>
    </row>
    <row r="145" spans="4:5" ht="15">
      <c r="D145" s="25"/>
      <c r="E145" s="25"/>
    </row>
    <row r="146" spans="4:5" ht="15">
      <c r="D146" s="25"/>
      <c r="E146" s="25"/>
    </row>
    <row r="147" spans="4:5" ht="15">
      <c r="D147" s="25"/>
      <c r="E147" s="25"/>
    </row>
    <row r="148" spans="4:5" ht="15">
      <c r="D148" s="25"/>
      <c r="E148" s="25"/>
    </row>
    <row r="149" spans="4:5" ht="15">
      <c r="D149" s="25"/>
      <c r="E149" s="25"/>
    </row>
    <row r="150" spans="4:5" ht="15">
      <c r="D150" s="25"/>
      <c r="E150" s="25"/>
    </row>
    <row r="151" spans="4:5" ht="15">
      <c r="D151" s="25"/>
      <c r="E151" s="25"/>
    </row>
    <row r="152" spans="4:5" ht="15">
      <c r="D152" s="25"/>
      <c r="E152" s="25"/>
    </row>
    <row r="153" spans="4:5" ht="15">
      <c r="D153" s="25"/>
      <c r="E153" s="25"/>
    </row>
    <row r="154" spans="4:5" ht="15">
      <c r="D154" s="25"/>
      <c r="E154" s="25"/>
    </row>
    <row r="155" spans="4:5" ht="15">
      <c r="D155" s="25"/>
      <c r="E155" s="25"/>
    </row>
    <row r="156" spans="4:5" ht="15">
      <c r="D156" s="25"/>
      <c r="E156" s="25"/>
    </row>
    <row r="157" spans="4:5" ht="15">
      <c r="D157" s="25"/>
      <c r="E157" s="25"/>
    </row>
    <row r="158" spans="4:5" ht="15">
      <c r="D158" s="25"/>
      <c r="E158" s="25"/>
    </row>
    <row r="159" spans="4:5" ht="15">
      <c r="D159" s="25"/>
      <c r="E159" s="25"/>
    </row>
    <row r="160" spans="4:5" ht="15">
      <c r="D160" s="25"/>
      <c r="E160" s="25"/>
    </row>
    <row r="161" spans="4:5" ht="15">
      <c r="D161" s="25"/>
      <c r="E161" s="25"/>
    </row>
    <row r="162" spans="4:5" ht="15">
      <c r="D162" s="25"/>
      <c r="E162" s="25"/>
    </row>
    <row r="163" spans="4:5" ht="15">
      <c r="D163" s="25"/>
      <c r="E163" s="25"/>
    </row>
    <row r="164" spans="4:5" ht="15">
      <c r="D164" s="25"/>
      <c r="E164" s="25"/>
    </row>
    <row r="165" spans="4:5" ht="15">
      <c r="D165" s="25"/>
      <c r="E165" s="25"/>
    </row>
    <row r="166" spans="4:5" ht="15">
      <c r="D166" s="25"/>
      <c r="E166" s="25"/>
    </row>
    <row r="167" spans="4:5" ht="15">
      <c r="D167" s="25"/>
      <c r="E167" s="25"/>
    </row>
    <row r="168" spans="4:5" ht="15">
      <c r="D168" s="25"/>
      <c r="E168" s="25"/>
    </row>
    <row r="169" spans="4:5" ht="15">
      <c r="D169" s="25"/>
      <c r="E169" s="25"/>
    </row>
    <row r="170" spans="4:5" ht="15">
      <c r="D170" s="25"/>
      <c r="E170" s="25"/>
    </row>
    <row r="171" spans="4:5" ht="15">
      <c r="D171" s="25"/>
      <c r="E171" s="25"/>
    </row>
    <row r="172" spans="4:5" ht="15">
      <c r="D172" s="25"/>
      <c r="E172" s="25"/>
    </row>
    <row r="173" spans="4:5" ht="15">
      <c r="D173" s="25"/>
      <c r="E173" s="25"/>
    </row>
    <row r="174" spans="4:5" ht="15">
      <c r="D174" s="25"/>
      <c r="E174" s="25"/>
    </row>
    <row r="175" spans="4:5" ht="15">
      <c r="D175" s="25"/>
      <c r="E175" s="25"/>
    </row>
    <row r="176" spans="4:5" ht="15">
      <c r="D176" s="25"/>
      <c r="E176" s="25"/>
    </row>
    <row r="177" spans="4:5" ht="15">
      <c r="D177" s="25"/>
      <c r="E177" s="25"/>
    </row>
    <row r="178" spans="4:5" ht="15">
      <c r="D178" s="25"/>
      <c r="E178" s="25"/>
    </row>
    <row r="179" spans="4:5" ht="15">
      <c r="D179" s="25"/>
      <c r="E179" s="25"/>
    </row>
    <row r="180" spans="4:5" ht="15">
      <c r="D180" s="25"/>
      <c r="E180" s="25"/>
    </row>
    <row r="181" spans="4:5" ht="15">
      <c r="D181" s="25"/>
      <c r="E181" s="25"/>
    </row>
    <row r="182" spans="4:5" ht="15">
      <c r="D182" s="25"/>
      <c r="E182" s="25"/>
    </row>
    <row r="183" spans="4:5" ht="15">
      <c r="D183" s="25"/>
      <c r="E183" s="25"/>
    </row>
    <row r="184" spans="4:5" ht="15">
      <c r="D184" s="25"/>
      <c r="E184" s="25"/>
    </row>
    <row r="185" spans="4:5" ht="15">
      <c r="D185" s="25"/>
      <c r="E185" s="25"/>
    </row>
    <row r="186" spans="4:5" ht="15">
      <c r="D186" s="25"/>
      <c r="E186" s="25"/>
    </row>
    <row r="187" spans="4:5" ht="15">
      <c r="D187" s="25"/>
      <c r="E187" s="25"/>
    </row>
    <row r="188" spans="4:5" ht="15">
      <c r="D188" s="25"/>
      <c r="E188" s="25"/>
    </row>
    <row r="189" spans="4:5" ht="15">
      <c r="D189" s="25"/>
      <c r="E189" s="25"/>
    </row>
    <row r="190" spans="4:5" ht="15">
      <c r="D190" s="25"/>
      <c r="E190" s="25"/>
    </row>
    <row r="191" spans="4:5" ht="15">
      <c r="D191" s="25"/>
      <c r="E191" s="25"/>
    </row>
    <row r="192" spans="4:5" ht="15">
      <c r="D192" s="25"/>
      <c r="E192" s="25"/>
    </row>
    <row r="193" spans="4:5" ht="15">
      <c r="D193" s="25"/>
      <c r="E193" s="25"/>
    </row>
    <row r="194" spans="4:5" ht="15">
      <c r="D194" s="25"/>
      <c r="E194" s="25"/>
    </row>
    <row r="195" spans="4:5" ht="15">
      <c r="D195" s="25"/>
      <c r="E195" s="25"/>
    </row>
    <row r="196" spans="4:5" ht="15">
      <c r="D196" s="25"/>
      <c r="E196" s="25"/>
    </row>
    <row r="197" spans="4:5" ht="15">
      <c r="D197" s="25"/>
      <c r="E197" s="25"/>
    </row>
    <row r="198" spans="4:5" ht="15">
      <c r="D198" s="25"/>
      <c r="E198" s="25"/>
    </row>
    <row r="199" spans="4:5" ht="15">
      <c r="D199" s="25"/>
      <c r="E199" s="25"/>
    </row>
    <row r="200" spans="4:5" ht="15">
      <c r="D200" s="25"/>
      <c r="E200" s="25"/>
    </row>
    <row r="201" spans="4:5" ht="15">
      <c r="D201" s="25"/>
      <c r="E201" s="25"/>
    </row>
    <row r="202" spans="4:5" ht="15">
      <c r="D202" s="25"/>
      <c r="E202" s="25"/>
    </row>
    <row r="203" spans="4:5" ht="15">
      <c r="D203" s="25"/>
      <c r="E203" s="25"/>
    </row>
    <row r="204" spans="4:5" ht="15">
      <c r="D204" s="25"/>
      <c r="E204" s="25"/>
    </row>
    <row r="205" spans="4:5" ht="15">
      <c r="D205" s="25"/>
      <c r="E205" s="25"/>
    </row>
    <row r="206" spans="4:5" ht="15">
      <c r="D206" s="25"/>
      <c r="E206" s="25"/>
    </row>
    <row r="207" spans="4:5" ht="15">
      <c r="D207" s="25"/>
      <c r="E207" s="25"/>
    </row>
    <row r="208" spans="4:5" ht="15">
      <c r="D208" s="25"/>
      <c r="E208" s="25"/>
    </row>
    <row r="209" spans="4:5" ht="15">
      <c r="D209" s="25"/>
      <c r="E209" s="25"/>
    </row>
    <row r="210" spans="4:5" ht="15">
      <c r="D210" s="25"/>
      <c r="E210" s="25"/>
    </row>
    <row r="211" spans="4:5" ht="15">
      <c r="D211" s="25"/>
      <c r="E211" s="25"/>
    </row>
    <row r="212" spans="4:5" ht="15">
      <c r="D212" s="25"/>
      <c r="E212" s="25"/>
    </row>
    <row r="213" spans="4:5" ht="15">
      <c r="D213" s="25"/>
      <c r="E213" s="25"/>
    </row>
    <row r="214" spans="4:5" ht="15">
      <c r="D214" s="25"/>
      <c r="E214" s="25"/>
    </row>
    <row r="215" spans="4:5" ht="15">
      <c r="D215" s="25"/>
      <c r="E215" s="25"/>
    </row>
    <row r="216" spans="4:5" ht="15">
      <c r="D216" s="25"/>
      <c r="E216" s="25"/>
    </row>
    <row r="217" spans="4:5" ht="15">
      <c r="D217" s="25"/>
      <c r="E217" s="25"/>
    </row>
    <row r="218" spans="4:5" ht="15">
      <c r="D218" s="25"/>
      <c r="E218" s="25"/>
    </row>
    <row r="219" spans="4:5" ht="15">
      <c r="D219" s="25"/>
      <c r="E219" s="25"/>
    </row>
    <row r="220" spans="4:5" ht="15">
      <c r="D220" s="25"/>
      <c r="E220" s="25"/>
    </row>
    <row r="221" spans="4:5" ht="15">
      <c r="D221" s="25"/>
      <c r="E221" s="25"/>
    </row>
    <row r="222" spans="4:5" ht="15">
      <c r="D222" s="25"/>
      <c r="E222" s="25"/>
    </row>
    <row r="223" spans="4:5" ht="15">
      <c r="D223" s="25"/>
      <c r="E223" s="25"/>
    </row>
    <row r="224" spans="4:5" ht="15">
      <c r="D224" s="25"/>
      <c r="E224" s="25"/>
    </row>
    <row r="225" spans="4:5" ht="15">
      <c r="D225" s="25"/>
      <c r="E225" s="25"/>
    </row>
    <row r="226" spans="4:5" ht="15">
      <c r="D226" s="25"/>
      <c r="E226" s="25"/>
    </row>
    <row r="227" spans="4:5" ht="15">
      <c r="D227" s="25"/>
      <c r="E227" s="25"/>
    </row>
    <row r="228" spans="4:5" ht="15">
      <c r="D228" s="25"/>
      <c r="E228" s="25"/>
    </row>
    <row r="229" spans="4:5" ht="15">
      <c r="D229" s="25"/>
      <c r="E229" s="25"/>
    </row>
    <row r="230" spans="4:5" ht="15">
      <c r="D230" s="25"/>
      <c r="E230" s="25"/>
    </row>
    <row r="231" spans="4:5" ht="15">
      <c r="D231" s="25"/>
      <c r="E231" s="25"/>
    </row>
    <row r="232" spans="4:5" ht="15">
      <c r="D232" s="25"/>
      <c r="E232" s="25"/>
    </row>
    <row r="233" spans="4:5" ht="15">
      <c r="D233" s="25"/>
      <c r="E233" s="25"/>
    </row>
    <row r="234" spans="4:5" ht="15">
      <c r="D234" s="25"/>
      <c r="E234" s="25"/>
    </row>
    <row r="235" spans="4:5" ht="15">
      <c r="D235" s="25"/>
      <c r="E235" s="25"/>
    </row>
    <row r="236" spans="4:5" ht="15">
      <c r="D236" s="25"/>
      <c r="E236" s="25"/>
    </row>
    <row r="237" spans="4:5" ht="15">
      <c r="D237" s="25"/>
      <c r="E237" s="25"/>
    </row>
    <row r="238" spans="4:5" ht="15">
      <c r="D238" s="25"/>
      <c r="E238" s="25"/>
    </row>
    <row r="239" spans="4:5" ht="15">
      <c r="D239" s="25"/>
      <c r="E239" s="25"/>
    </row>
    <row r="240" spans="4:5" ht="15">
      <c r="D240" s="25"/>
      <c r="E240" s="25"/>
    </row>
    <row r="241" spans="4:5" ht="15">
      <c r="D241" s="25"/>
      <c r="E241" s="25"/>
    </row>
    <row r="242" spans="4:5" ht="15">
      <c r="D242" s="25"/>
      <c r="E242" s="25"/>
    </row>
    <row r="243" spans="4:5" ht="15">
      <c r="D243" s="25"/>
      <c r="E243" s="25"/>
    </row>
    <row r="244" spans="4:5" ht="15">
      <c r="D244" s="25"/>
      <c r="E244" s="25"/>
    </row>
    <row r="245" spans="4:5" ht="15">
      <c r="D245" s="25"/>
      <c r="E245" s="25"/>
    </row>
    <row r="246" spans="4:5" ht="15">
      <c r="D246" s="25"/>
      <c r="E246" s="25"/>
    </row>
    <row r="247" spans="4:5" ht="15">
      <c r="D247" s="25"/>
      <c r="E247" s="25"/>
    </row>
    <row r="248" spans="4:5" ht="15">
      <c r="D248" s="25"/>
      <c r="E248" s="25"/>
    </row>
    <row r="249" spans="4:5" ht="15">
      <c r="D249" s="25"/>
      <c r="E249" s="25"/>
    </row>
    <row r="250" spans="4:5" ht="15">
      <c r="D250" s="25"/>
      <c r="E250" s="25"/>
    </row>
    <row r="251" spans="4:5" ht="15">
      <c r="D251" s="25"/>
      <c r="E251" s="25"/>
    </row>
    <row r="252" spans="4:5" ht="15">
      <c r="D252" s="25"/>
      <c r="E252" s="25"/>
    </row>
    <row r="253" spans="4:5" ht="15">
      <c r="D253" s="25"/>
      <c r="E253" s="25"/>
    </row>
    <row r="254" spans="4:5" ht="15">
      <c r="D254" s="25"/>
      <c r="E254" s="25"/>
    </row>
    <row r="255" spans="4:5" ht="15">
      <c r="D255" s="25"/>
      <c r="E255" s="25"/>
    </row>
    <row r="256" spans="4:5" ht="15">
      <c r="D256" s="25"/>
      <c r="E256" s="25"/>
    </row>
    <row r="257" spans="4:5" ht="15">
      <c r="D257" s="25"/>
      <c r="E257" s="25"/>
    </row>
    <row r="258" spans="4:5" ht="15">
      <c r="D258" s="25"/>
      <c r="E258" s="25"/>
    </row>
    <row r="259" spans="4:5" ht="15">
      <c r="D259" s="25"/>
      <c r="E259" s="25"/>
    </row>
    <row r="260" spans="4:5" ht="15">
      <c r="D260" s="25"/>
      <c r="E260" s="25"/>
    </row>
    <row r="261" spans="4:5" ht="15">
      <c r="D261" s="25"/>
      <c r="E261" s="25"/>
    </row>
    <row r="262" spans="4:5" ht="15">
      <c r="D262" s="25"/>
      <c r="E262" s="25"/>
    </row>
    <row r="263" spans="4:5" ht="15">
      <c r="D263" s="25"/>
      <c r="E263" s="25"/>
    </row>
    <row r="264" spans="4:5" ht="15">
      <c r="D264" s="25"/>
      <c r="E264" s="25"/>
    </row>
    <row r="265" spans="4:5" ht="15">
      <c r="D265" s="25"/>
      <c r="E265" s="25"/>
    </row>
    <row r="266" spans="4:5" ht="15">
      <c r="D266" s="25"/>
      <c r="E266" s="25"/>
    </row>
    <row r="267" spans="4:5" ht="15">
      <c r="D267" s="25"/>
      <c r="E267" s="25"/>
    </row>
    <row r="268" spans="4:5" ht="15">
      <c r="D268" s="25"/>
      <c r="E268" s="25"/>
    </row>
    <row r="269" spans="4:5" ht="15">
      <c r="D269" s="25"/>
      <c r="E269" s="25"/>
    </row>
    <row r="270" spans="4:5" ht="15">
      <c r="D270" s="25"/>
      <c r="E270" s="25"/>
    </row>
    <row r="271" spans="4:5" ht="15">
      <c r="D271" s="25"/>
      <c r="E271" s="25"/>
    </row>
    <row r="272" spans="4:5" ht="15">
      <c r="D272" s="25"/>
      <c r="E272" s="25"/>
    </row>
    <row r="273" spans="4:5" ht="15">
      <c r="D273" s="25"/>
      <c r="E273" s="25"/>
    </row>
    <row r="274" spans="4:5" ht="15">
      <c r="D274" s="25"/>
      <c r="E274" s="25"/>
    </row>
    <row r="275" spans="4:5" ht="15">
      <c r="D275" s="25"/>
      <c r="E275" s="25"/>
    </row>
    <row r="276" spans="4:5" ht="15">
      <c r="D276" s="25"/>
      <c r="E276" s="25"/>
    </row>
    <row r="277" spans="4:5" ht="15">
      <c r="D277" s="25"/>
      <c r="E277" s="25"/>
    </row>
    <row r="278" spans="4:5" ht="15">
      <c r="D278" s="25"/>
      <c r="E278" s="25"/>
    </row>
    <row r="279" spans="4:5" ht="15">
      <c r="D279" s="25"/>
      <c r="E279" s="25"/>
    </row>
    <row r="280" spans="4:5" ht="15">
      <c r="D280" s="25"/>
      <c r="E280" s="25"/>
    </row>
    <row r="281" spans="4:5" ht="15">
      <c r="D281" s="25"/>
      <c r="E281" s="25"/>
    </row>
    <row r="282" spans="4:5" ht="15">
      <c r="D282" s="25"/>
      <c r="E282" s="25"/>
    </row>
    <row r="283" spans="4:5" ht="15">
      <c r="D283" s="25"/>
      <c r="E283" s="25"/>
    </row>
    <row r="284" spans="4:5" ht="15">
      <c r="D284" s="25"/>
      <c r="E284" s="25"/>
    </row>
    <row r="285" spans="4:5" ht="15">
      <c r="D285" s="25"/>
      <c r="E285" s="25"/>
    </row>
    <row r="286" spans="4:5" ht="15">
      <c r="D286" s="25"/>
      <c r="E286" s="25"/>
    </row>
    <row r="287" spans="4:5" ht="15">
      <c r="D287" s="25"/>
      <c r="E287" s="25"/>
    </row>
    <row r="288" spans="4:5" ht="15">
      <c r="D288" s="25"/>
      <c r="E288" s="25"/>
    </row>
    <row r="289" spans="4:5" ht="15">
      <c r="D289" s="25"/>
      <c r="E289" s="25"/>
    </row>
    <row r="290" spans="4:5" ht="15">
      <c r="D290" s="25"/>
      <c r="E290" s="25"/>
    </row>
    <row r="291" spans="4:5" ht="15">
      <c r="D291" s="25"/>
      <c r="E291" s="25"/>
    </row>
    <row r="292" spans="4:5" ht="15">
      <c r="D292" s="25"/>
      <c r="E292" s="25"/>
    </row>
    <row r="293" spans="4:5" ht="15">
      <c r="D293" s="25"/>
      <c r="E293" s="25"/>
    </row>
    <row r="294" spans="4:5" ht="15">
      <c r="D294" s="25"/>
      <c r="E294" s="25"/>
    </row>
    <row r="295" spans="4:5" ht="15">
      <c r="D295" s="25"/>
      <c r="E295" s="25"/>
    </row>
    <row r="296" spans="4:5" ht="15">
      <c r="D296" s="25"/>
      <c r="E296" s="25"/>
    </row>
    <row r="297" spans="4:5" ht="15">
      <c r="D297" s="25"/>
      <c r="E297" s="25"/>
    </row>
    <row r="298" spans="4:5" ht="15">
      <c r="D298" s="25"/>
      <c r="E298" s="25"/>
    </row>
    <row r="299" spans="4:5" ht="15">
      <c r="D299" s="25"/>
      <c r="E299" s="25"/>
    </row>
    <row r="300" spans="4:5" ht="15">
      <c r="D300" s="25"/>
      <c r="E300" s="25"/>
    </row>
    <row r="301" spans="4:5" ht="15">
      <c r="D301" s="25"/>
      <c r="E301" s="25"/>
    </row>
    <row r="302" spans="4:5" ht="15">
      <c r="D302" s="25"/>
      <c r="E302" s="25"/>
    </row>
    <row r="303" spans="4:5" ht="15">
      <c r="D303" s="25"/>
      <c r="E303" s="25"/>
    </row>
    <row r="304" spans="4:5" ht="15">
      <c r="D304" s="25"/>
      <c r="E304" s="25"/>
    </row>
    <row r="305" spans="4:5" ht="15">
      <c r="D305" s="25"/>
      <c r="E305" s="25"/>
    </row>
    <row r="306" spans="4:5" ht="15">
      <c r="D306" s="25"/>
      <c r="E306" s="25"/>
    </row>
    <row r="307" spans="4:5" ht="15">
      <c r="D307" s="25"/>
      <c r="E307" s="25"/>
    </row>
    <row r="308" spans="4:5" ht="15">
      <c r="D308" s="25"/>
      <c r="E308" s="25"/>
    </row>
    <row r="309" spans="4:5" ht="15">
      <c r="D309" s="25"/>
      <c r="E309" s="25"/>
    </row>
    <row r="310" spans="4:5" ht="15">
      <c r="D310" s="25"/>
      <c r="E310" s="25"/>
    </row>
    <row r="311" spans="4:5" ht="15">
      <c r="D311" s="25"/>
      <c r="E311" s="25"/>
    </row>
    <row r="312" spans="4:5" ht="15">
      <c r="D312" s="25"/>
      <c r="E312" s="25"/>
    </row>
    <row r="313" spans="4:5" ht="15">
      <c r="D313" s="25"/>
      <c r="E313" s="25"/>
    </row>
    <row r="314" spans="4:5" ht="15">
      <c r="D314" s="25"/>
      <c r="E314" s="25"/>
    </row>
    <row r="315" spans="4:5" ht="15">
      <c r="D315" s="25"/>
      <c r="E315" s="25"/>
    </row>
    <row r="316" spans="4:5" ht="15">
      <c r="D316" s="25"/>
      <c r="E316" s="25"/>
    </row>
    <row r="317" spans="4:5" ht="15">
      <c r="D317" s="25"/>
      <c r="E317" s="25"/>
    </row>
    <row r="318" spans="4:5" ht="15">
      <c r="D318" s="25"/>
      <c r="E318" s="25"/>
    </row>
    <row r="319" spans="4:5" ht="15">
      <c r="D319" s="25"/>
      <c r="E319" s="25"/>
    </row>
    <row r="320" spans="4:5" ht="15">
      <c r="D320" s="25"/>
      <c r="E320" s="25"/>
    </row>
    <row r="321" spans="4:5" ht="15">
      <c r="D321" s="25"/>
      <c r="E321" s="25"/>
    </row>
    <row r="322" spans="4:5" ht="15">
      <c r="D322" s="25"/>
      <c r="E322" s="25"/>
    </row>
    <row r="323" spans="4:5" ht="15">
      <c r="D323" s="25"/>
      <c r="E323" s="25"/>
    </row>
    <row r="324" spans="4:5" ht="15">
      <c r="D324" s="25"/>
      <c r="E324" s="25"/>
    </row>
    <row r="325" spans="4:5" ht="15">
      <c r="D325" s="25"/>
      <c r="E325" s="25"/>
    </row>
    <row r="326" spans="4:5" ht="15">
      <c r="D326" s="25"/>
      <c r="E326" s="25"/>
    </row>
    <row r="327" spans="4:5" ht="15">
      <c r="D327" s="25"/>
      <c r="E327" s="25"/>
    </row>
    <row r="328" spans="4:5" ht="15">
      <c r="D328" s="25"/>
      <c r="E328" s="25"/>
    </row>
    <row r="329" spans="4:5" ht="15">
      <c r="D329" s="25"/>
      <c r="E329" s="25"/>
    </row>
    <row r="330" spans="4:5" ht="15">
      <c r="D330" s="25"/>
      <c r="E330" s="25"/>
    </row>
    <row r="331" spans="4:5" ht="15">
      <c r="D331" s="25"/>
      <c r="E331" s="25"/>
    </row>
    <row r="332" spans="4:5" ht="15">
      <c r="D332" s="25"/>
      <c r="E332" s="25"/>
    </row>
    <row r="333" spans="4:5" ht="15">
      <c r="D333" s="25"/>
      <c r="E333" s="25"/>
    </row>
    <row r="334" spans="4:5" ht="15">
      <c r="D334" s="25"/>
      <c r="E334" s="25"/>
    </row>
    <row r="335" spans="4:5" ht="15">
      <c r="D335" s="25"/>
      <c r="E335" s="25"/>
    </row>
    <row r="336" spans="4:5" ht="15">
      <c r="D336" s="25"/>
      <c r="E336" s="25"/>
    </row>
    <row r="337" spans="4:5" ht="15">
      <c r="D337" s="25"/>
      <c r="E337" s="25"/>
    </row>
    <row r="338" spans="4:5" ht="15">
      <c r="D338" s="25"/>
      <c r="E338" s="25"/>
    </row>
    <row r="339" spans="4:5" ht="15">
      <c r="D339" s="25"/>
      <c r="E339" s="25"/>
    </row>
    <row r="340" spans="4:5" ht="15">
      <c r="D340" s="25"/>
      <c r="E340" s="25"/>
    </row>
    <row r="341" spans="4:5" ht="15">
      <c r="D341" s="25"/>
      <c r="E341" s="25"/>
    </row>
    <row r="342" spans="4:5" ht="15">
      <c r="D342" s="25"/>
      <c r="E342" s="25"/>
    </row>
    <row r="343" spans="4:5" ht="15">
      <c r="D343" s="25"/>
      <c r="E343" s="25"/>
    </row>
    <row r="344" spans="4:5" ht="15">
      <c r="D344" s="25"/>
      <c r="E344" s="25"/>
    </row>
    <row r="345" spans="4:5" ht="15">
      <c r="D345" s="25"/>
      <c r="E345" s="25"/>
    </row>
    <row r="346" spans="4:5" ht="15">
      <c r="D346" s="25"/>
      <c r="E346" s="25"/>
    </row>
    <row r="347" spans="4:5" ht="15">
      <c r="D347" s="25"/>
      <c r="E347" s="25"/>
    </row>
    <row r="348" spans="4:5" ht="15">
      <c r="D348" s="25"/>
      <c r="E348" s="25"/>
    </row>
    <row r="349" spans="4:5" ht="15">
      <c r="D349" s="25"/>
      <c r="E349" s="25"/>
    </row>
    <row r="350" spans="4:5" ht="15">
      <c r="D350" s="25"/>
      <c r="E350" s="25"/>
    </row>
    <row r="351" spans="4:5" ht="15">
      <c r="D351" s="25"/>
      <c r="E351" s="25"/>
    </row>
    <row r="352" spans="4:5" ht="15">
      <c r="D352" s="25"/>
      <c r="E352" s="25"/>
    </row>
    <row r="353" spans="4:5" ht="15">
      <c r="D353" s="25"/>
      <c r="E353" s="25"/>
    </row>
    <row r="354" spans="4:5" ht="15">
      <c r="D354" s="25"/>
      <c r="E354" s="25"/>
    </row>
    <row r="355" spans="4:5" ht="15">
      <c r="D355" s="25"/>
      <c r="E355" s="25"/>
    </row>
    <row r="356" spans="4:5" ht="15">
      <c r="D356" s="25"/>
      <c r="E356" s="25"/>
    </row>
    <row r="357" spans="4:5" ht="15">
      <c r="D357" s="25"/>
      <c r="E357" s="25"/>
    </row>
    <row r="358" spans="4:5" ht="15">
      <c r="D358" s="25"/>
      <c r="E358" s="25"/>
    </row>
    <row r="359" spans="4:5" ht="15">
      <c r="D359" s="25"/>
      <c r="E359" s="25"/>
    </row>
    <row r="360" spans="4:5" ht="15">
      <c r="D360" s="25"/>
      <c r="E360" s="25"/>
    </row>
    <row r="361" spans="4:5" ht="15">
      <c r="D361" s="25"/>
      <c r="E361" s="25"/>
    </row>
    <row r="362" spans="4:5" ht="15">
      <c r="D362" s="25"/>
      <c r="E362" s="25"/>
    </row>
    <row r="363" spans="4:5" ht="15">
      <c r="D363" s="25"/>
      <c r="E363" s="25"/>
    </row>
    <row r="364" spans="4:5" ht="15">
      <c r="D364" s="25"/>
      <c r="E364" s="25"/>
    </row>
    <row r="365" spans="4:5" ht="15">
      <c r="D365" s="25"/>
      <c r="E365" s="25"/>
    </row>
    <row r="366" spans="4:5" ht="15">
      <c r="D366" s="25"/>
      <c r="E366" s="25"/>
    </row>
    <row r="367" spans="4:5" ht="15">
      <c r="D367" s="25"/>
      <c r="E367" s="25"/>
    </row>
    <row r="368" spans="4:5" ht="15">
      <c r="D368" s="25"/>
      <c r="E368" s="25"/>
    </row>
    <row r="369" spans="4:5" ht="15">
      <c r="D369" s="25"/>
      <c r="E369" s="25"/>
    </row>
    <row r="370" spans="4:5" ht="15">
      <c r="D370" s="25"/>
      <c r="E370" s="25"/>
    </row>
    <row r="371" spans="4:5" ht="15">
      <c r="D371" s="25"/>
      <c r="E371" s="25"/>
    </row>
    <row r="372" spans="4:5" ht="15">
      <c r="D372" s="25"/>
      <c r="E372" s="25"/>
    </row>
    <row r="373" spans="4:5" ht="15">
      <c r="D373" s="25"/>
      <c r="E373" s="25"/>
    </row>
    <row r="374" spans="4:5" ht="15">
      <c r="D374" s="25"/>
      <c r="E374" s="25"/>
    </row>
    <row r="375" spans="4:5" ht="15">
      <c r="D375" s="25"/>
      <c r="E375" s="25"/>
    </row>
    <row r="376" spans="4:5" ht="15">
      <c r="D376" s="25"/>
      <c r="E376" s="25"/>
    </row>
    <row r="377" spans="4:5" ht="15">
      <c r="D377" s="25"/>
      <c r="E377" s="25"/>
    </row>
    <row r="378" spans="4:5" ht="15">
      <c r="D378" s="25"/>
      <c r="E378" s="25"/>
    </row>
    <row r="379" spans="4:5" ht="15">
      <c r="D379" s="25"/>
      <c r="E379" s="25"/>
    </row>
    <row r="380" spans="4:5" ht="15">
      <c r="D380" s="25"/>
      <c r="E380" s="25"/>
    </row>
    <row r="381" spans="4:5" ht="15">
      <c r="D381" s="25"/>
      <c r="E381" s="25"/>
    </row>
    <row r="382" spans="4:5" ht="15">
      <c r="D382" s="25"/>
      <c r="E382" s="25"/>
    </row>
    <row r="383" spans="4:5" ht="15">
      <c r="D383" s="25"/>
      <c r="E383" s="25"/>
    </row>
    <row r="384" spans="4:5" ht="15">
      <c r="D384" s="25"/>
      <c r="E384" s="25"/>
    </row>
    <row r="385" spans="4:5" ht="15">
      <c r="D385" s="25"/>
      <c r="E385" s="25"/>
    </row>
    <row r="386" spans="4:5" ht="15">
      <c r="D386" s="25"/>
      <c r="E386" s="25"/>
    </row>
    <row r="387" spans="4:5" ht="15">
      <c r="D387" s="25"/>
      <c r="E387" s="25"/>
    </row>
    <row r="388" spans="4:5" ht="15">
      <c r="D388" s="25"/>
      <c r="E388" s="25"/>
    </row>
    <row r="389" spans="4:5" ht="15">
      <c r="D389" s="25"/>
      <c r="E389" s="25"/>
    </row>
    <row r="390" spans="4:5" ht="15">
      <c r="D390" s="25"/>
      <c r="E390" s="25"/>
    </row>
    <row r="391" spans="4:5" ht="15">
      <c r="D391" s="25"/>
      <c r="E391" s="25"/>
    </row>
    <row r="392" spans="4:5" ht="15">
      <c r="D392" s="25"/>
      <c r="E392" s="25"/>
    </row>
    <row r="393" spans="4:5" ht="15">
      <c r="D393" s="25"/>
      <c r="E393" s="25"/>
    </row>
    <row r="394" spans="4:5" ht="15">
      <c r="D394" s="25"/>
      <c r="E394" s="25"/>
    </row>
    <row r="395" spans="4:5" ht="15">
      <c r="D395" s="25"/>
      <c r="E395" s="25"/>
    </row>
    <row r="396" spans="4:5" ht="15">
      <c r="D396" s="25"/>
      <c r="E396" s="25"/>
    </row>
    <row r="397" spans="4:5" ht="15">
      <c r="D397" s="25"/>
      <c r="E397" s="25"/>
    </row>
    <row r="398" spans="4:5" ht="15">
      <c r="D398" s="25"/>
      <c r="E398" s="25"/>
    </row>
    <row r="399" spans="4:5" ht="15">
      <c r="D399" s="25"/>
      <c r="E399" s="25"/>
    </row>
    <row r="400" spans="4:5" ht="15">
      <c r="D400" s="25"/>
      <c r="E400" s="25"/>
    </row>
    <row r="401" spans="4:5" ht="15">
      <c r="D401" s="25"/>
      <c r="E401" s="25"/>
    </row>
    <row r="402" spans="4:5" ht="15">
      <c r="D402" s="25"/>
      <c r="E402" s="25"/>
    </row>
    <row r="403" spans="4:5" ht="15">
      <c r="D403" s="25"/>
      <c r="E403" s="25"/>
    </row>
    <row r="404" spans="4:5" ht="15">
      <c r="D404" s="25"/>
      <c r="E404" s="25"/>
    </row>
    <row r="405" spans="4:5" ht="15">
      <c r="D405" s="25"/>
      <c r="E405" s="25"/>
    </row>
    <row r="406" spans="4:5" ht="15">
      <c r="D406" s="25"/>
      <c r="E406" s="25"/>
    </row>
    <row r="407" spans="4:5" ht="15">
      <c r="D407" s="25"/>
      <c r="E407" s="25"/>
    </row>
    <row r="408" spans="4:5" ht="15">
      <c r="D408" s="25"/>
      <c r="E408" s="25"/>
    </row>
    <row r="409" spans="4:5" ht="15">
      <c r="D409" s="25"/>
      <c r="E409" s="25"/>
    </row>
    <row r="410" spans="4:5" ht="15">
      <c r="D410" s="25"/>
      <c r="E410" s="25"/>
    </row>
    <row r="411" spans="4:5" ht="15">
      <c r="D411" s="25"/>
      <c r="E411" s="25"/>
    </row>
    <row r="412" spans="4:5" ht="15">
      <c r="D412" s="25"/>
      <c r="E412" s="25"/>
    </row>
    <row r="413" spans="4:5" ht="15">
      <c r="D413" s="25"/>
      <c r="E413" s="25"/>
    </row>
    <row r="414" spans="4:5" ht="15">
      <c r="D414" s="25"/>
      <c r="E414" s="25"/>
    </row>
    <row r="415" spans="4:5" ht="15">
      <c r="D415" s="25"/>
      <c r="E415" s="25"/>
    </row>
    <row r="416" spans="4:5" ht="15">
      <c r="D416" s="25"/>
      <c r="E416" s="25"/>
    </row>
    <row r="417" spans="4:5" ht="15">
      <c r="D417" s="25"/>
      <c r="E417" s="25"/>
    </row>
    <row r="418" spans="4:5" ht="15">
      <c r="D418" s="25"/>
      <c r="E418" s="25"/>
    </row>
    <row r="419" spans="4:5" ht="15">
      <c r="D419" s="25"/>
      <c r="E419" s="25"/>
    </row>
    <row r="420" spans="4:5" ht="15">
      <c r="D420" s="25"/>
      <c r="E420" s="25"/>
    </row>
    <row r="421" spans="4:5" ht="15">
      <c r="D421" s="25"/>
      <c r="E421" s="25"/>
    </row>
    <row r="422" spans="4:5" ht="15">
      <c r="D422" s="25"/>
      <c r="E422" s="25"/>
    </row>
    <row r="423" spans="4:5" ht="15">
      <c r="D423" s="25"/>
      <c r="E423" s="25"/>
    </row>
    <row r="424" spans="4:5" ht="15">
      <c r="D424" s="25"/>
      <c r="E424" s="25"/>
    </row>
    <row r="425" spans="4:5" ht="15">
      <c r="D425" s="25"/>
      <c r="E425" s="25"/>
    </row>
    <row r="426" spans="4:5" ht="15">
      <c r="D426" s="25"/>
      <c r="E426" s="25"/>
    </row>
    <row r="427" spans="4:5" ht="15">
      <c r="D427" s="25"/>
      <c r="E427" s="25"/>
    </row>
    <row r="428" spans="4:5" ht="15">
      <c r="D428" s="25"/>
      <c r="E428" s="25"/>
    </row>
    <row r="429" spans="4:5" ht="15">
      <c r="D429" s="25"/>
      <c r="E429" s="25"/>
    </row>
    <row r="430" spans="4:5" ht="15">
      <c r="D430" s="25"/>
      <c r="E430" s="25"/>
    </row>
    <row r="431" spans="4:5" ht="15">
      <c r="D431" s="25"/>
      <c r="E431" s="25"/>
    </row>
    <row r="432" spans="4:5" ht="15">
      <c r="D432" s="25"/>
      <c r="E432" s="25"/>
    </row>
    <row r="433" spans="4:5" ht="15">
      <c r="D433" s="25"/>
      <c r="E433" s="25"/>
    </row>
    <row r="434" spans="4:5" ht="15">
      <c r="D434" s="25"/>
      <c r="E434" s="25"/>
    </row>
    <row r="435" spans="4:5" ht="15">
      <c r="D435" s="25"/>
      <c r="E435" s="25"/>
    </row>
    <row r="436" spans="4:5" ht="15">
      <c r="D436" s="25"/>
      <c r="E436" s="25"/>
    </row>
    <row r="437" spans="4:5" ht="15">
      <c r="D437" s="25"/>
      <c r="E437" s="25"/>
    </row>
    <row r="438" spans="4:5" ht="15">
      <c r="D438" s="25"/>
      <c r="E438" s="25"/>
    </row>
    <row r="439" spans="4:5" ht="15">
      <c r="D439" s="25"/>
      <c r="E439" s="25"/>
    </row>
    <row r="440" spans="4:5" ht="15">
      <c r="D440" s="25"/>
      <c r="E440" s="25"/>
    </row>
    <row r="441" spans="4:5" ht="15">
      <c r="D441" s="25"/>
      <c r="E441" s="25"/>
    </row>
    <row r="442" spans="4:5" ht="15">
      <c r="D442" s="25"/>
      <c r="E442" s="25"/>
    </row>
    <row r="443" spans="4:5" ht="15">
      <c r="D443" s="25"/>
      <c r="E443" s="25"/>
    </row>
    <row r="444" spans="4:5" ht="15">
      <c r="D444" s="25"/>
      <c r="E444" s="25"/>
    </row>
    <row r="445" spans="4:5" ht="15">
      <c r="D445" s="25"/>
      <c r="E445" s="25"/>
    </row>
    <row r="446" spans="4:5" ht="15">
      <c r="D446" s="25"/>
      <c r="E446" s="25"/>
    </row>
    <row r="447" spans="4:5" ht="15">
      <c r="D447" s="25"/>
      <c r="E447" s="25"/>
    </row>
    <row r="448" spans="4:5" ht="15">
      <c r="D448" s="25"/>
      <c r="E448" s="25"/>
    </row>
    <row r="449" spans="4:5" ht="15">
      <c r="D449" s="25"/>
      <c r="E449" s="25"/>
    </row>
    <row r="450" spans="4:5" ht="15">
      <c r="D450" s="25"/>
      <c r="E450" s="25"/>
    </row>
    <row r="451" spans="4:5" ht="15">
      <c r="D451" s="25"/>
      <c r="E451" s="25"/>
    </row>
    <row r="452" spans="4:5" ht="15">
      <c r="D452" s="25"/>
      <c r="E452" s="25"/>
    </row>
    <row r="453" spans="4:5" ht="15">
      <c r="D453" s="25"/>
      <c r="E453" s="25"/>
    </row>
    <row r="454" spans="4:5" ht="15">
      <c r="D454" s="25"/>
      <c r="E454" s="25"/>
    </row>
    <row r="455" spans="4:5" ht="15">
      <c r="D455" s="25"/>
      <c r="E455" s="25"/>
    </row>
    <row r="456" spans="4:5" ht="15">
      <c r="D456" s="25"/>
      <c r="E456" s="25"/>
    </row>
    <row r="457" spans="4:5" ht="15">
      <c r="D457" s="25"/>
      <c r="E457" s="25"/>
    </row>
    <row r="458" spans="4:5" ht="15">
      <c r="D458" s="25"/>
      <c r="E458" s="25"/>
    </row>
    <row r="459" spans="4:5" ht="15">
      <c r="D459" s="25"/>
      <c r="E459" s="25"/>
    </row>
    <row r="460" spans="4:5" ht="15">
      <c r="D460" s="25"/>
      <c r="E460" s="25"/>
    </row>
    <row r="461" spans="4:5" ht="15">
      <c r="D461" s="25"/>
      <c r="E461" s="25"/>
    </row>
    <row r="462" spans="4:5" ht="15">
      <c r="D462" s="25"/>
      <c r="E462" s="25"/>
    </row>
    <row r="463" spans="4:5" ht="15">
      <c r="D463" s="25"/>
      <c r="E463" s="25"/>
    </row>
    <row r="464" spans="4:5" ht="15">
      <c r="D464" s="25"/>
      <c r="E464" s="25"/>
    </row>
    <row r="465" spans="4:5" ht="15">
      <c r="D465" s="25"/>
      <c r="E465" s="25"/>
    </row>
    <row r="466" spans="4:5" ht="15">
      <c r="D466" s="25"/>
      <c r="E466" s="25"/>
    </row>
    <row r="467" spans="4:5" ht="15">
      <c r="D467" s="25"/>
      <c r="E467" s="25"/>
    </row>
    <row r="468" spans="4:5" ht="15">
      <c r="D468" s="25"/>
      <c r="E468" s="25"/>
    </row>
    <row r="469" spans="4:5" ht="15">
      <c r="D469" s="25"/>
      <c r="E469" s="25"/>
    </row>
    <row r="470" spans="4:5" ht="15">
      <c r="D470" s="25"/>
      <c r="E470" s="25"/>
    </row>
    <row r="471" spans="4:5" ht="15">
      <c r="D471" s="25"/>
      <c r="E471" s="25"/>
    </row>
    <row r="472" spans="4:5" ht="15">
      <c r="D472" s="25"/>
      <c r="E472" s="25"/>
    </row>
    <row r="473" spans="4:5" ht="15">
      <c r="D473" s="25"/>
      <c r="E473" s="25"/>
    </row>
    <row r="474" spans="4:5" ht="15">
      <c r="D474" s="25"/>
      <c r="E474" s="25"/>
    </row>
    <row r="475" spans="4:5" ht="15">
      <c r="D475" s="25"/>
      <c r="E475" s="25"/>
    </row>
    <row r="476" spans="4:5" ht="15">
      <c r="D476" s="25"/>
      <c r="E476" s="25"/>
    </row>
    <row r="477" spans="4:5" ht="15">
      <c r="D477" s="25"/>
      <c r="E477" s="25"/>
    </row>
    <row r="478" spans="4:5" ht="15">
      <c r="D478" s="25"/>
      <c r="E478" s="25"/>
    </row>
    <row r="479" spans="4:5" ht="15">
      <c r="D479" s="25"/>
      <c r="E479" s="25"/>
    </row>
    <row r="480" spans="4:5" ht="15">
      <c r="D480" s="25"/>
      <c r="E480" s="25"/>
    </row>
    <row r="481" spans="4:5" ht="15">
      <c r="D481" s="25"/>
      <c r="E481" s="25"/>
    </row>
    <row r="482" spans="4:5" ht="15">
      <c r="D482" s="25"/>
      <c r="E482" s="25"/>
    </row>
    <row r="483" spans="4:5" ht="15">
      <c r="D483" s="25"/>
      <c r="E483" s="25"/>
    </row>
    <row r="484" spans="4:5" ht="15">
      <c r="D484" s="25"/>
      <c r="E484" s="25"/>
    </row>
    <row r="485" spans="4:5" ht="15">
      <c r="D485" s="25"/>
      <c r="E485" s="25"/>
    </row>
    <row r="486" spans="4:5" ht="15">
      <c r="D486" s="25"/>
      <c r="E486" s="25"/>
    </row>
    <row r="487" spans="4:5" ht="15">
      <c r="D487" s="25"/>
      <c r="E487" s="25"/>
    </row>
    <row r="488" spans="4:5" ht="15">
      <c r="D488" s="25"/>
      <c r="E488" s="25"/>
    </row>
    <row r="489" spans="4:5" ht="15">
      <c r="D489" s="25"/>
      <c r="E489" s="25"/>
    </row>
    <row r="490" spans="4:5" ht="15">
      <c r="D490" s="25"/>
      <c r="E490" s="25"/>
    </row>
    <row r="491" spans="4:5" ht="15">
      <c r="D491" s="25"/>
      <c r="E491" s="25"/>
    </row>
    <row r="492" spans="4:5" ht="15">
      <c r="D492" s="25"/>
      <c r="E492" s="25"/>
    </row>
    <row r="493" spans="4:5" ht="15">
      <c r="D493" s="25"/>
      <c r="E493" s="25"/>
    </row>
    <row r="494" spans="4:5" ht="15">
      <c r="D494" s="25"/>
      <c r="E494" s="25"/>
    </row>
    <row r="495" spans="4:5" ht="15">
      <c r="D495" s="25"/>
      <c r="E495" s="25"/>
    </row>
    <row r="496" spans="4:5" ht="15">
      <c r="D496" s="25"/>
      <c r="E496" s="25"/>
    </row>
    <row r="497" spans="4:5" ht="15">
      <c r="D497" s="25"/>
      <c r="E497" s="25"/>
    </row>
    <row r="498" spans="4:5" ht="15">
      <c r="D498" s="25"/>
      <c r="E498" s="25"/>
    </row>
    <row r="499" spans="4:5" ht="15">
      <c r="D499" s="25"/>
      <c r="E499" s="25"/>
    </row>
    <row r="500" spans="4:5" ht="15">
      <c r="D500" s="25"/>
      <c r="E500" s="25"/>
    </row>
    <row r="501" spans="4:5" ht="15">
      <c r="D501" s="25"/>
      <c r="E501" s="25"/>
    </row>
    <row r="502" spans="4:5" ht="15">
      <c r="D502" s="25"/>
      <c r="E502" s="25"/>
    </row>
    <row r="503" spans="4:5" ht="15">
      <c r="D503" s="25"/>
      <c r="E503" s="25"/>
    </row>
    <row r="504" spans="4:5" ht="15">
      <c r="D504" s="25"/>
      <c r="E504" s="25"/>
    </row>
    <row r="505" spans="4:5" ht="15">
      <c r="D505" s="25"/>
      <c r="E505" s="25"/>
    </row>
    <row r="506" spans="4:5" ht="15">
      <c r="D506" s="25"/>
      <c r="E506" s="25"/>
    </row>
    <row r="507" spans="4:5" ht="15">
      <c r="D507" s="25"/>
      <c r="E507" s="25"/>
    </row>
    <row r="508" spans="4:5" ht="15">
      <c r="D508" s="25"/>
      <c r="E508" s="25"/>
    </row>
    <row r="509" spans="4:5" ht="15">
      <c r="D509" s="25"/>
      <c r="E509" s="25"/>
    </row>
    <row r="510" spans="4:5" ht="15">
      <c r="D510" s="25"/>
      <c r="E510" s="25"/>
    </row>
    <row r="511" spans="4:5" ht="15">
      <c r="D511" s="25"/>
      <c r="E511" s="25"/>
    </row>
    <row r="512" spans="4:5" ht="15">
      <c r="D512" s="25"/>
      <c r="E512" s="25"/>
    </row>
    <row r="513" spans="4:5" ht="15">
      <c r="D513" s="25"/>
      <c r="E513" s="25"/>
    </row>
    <row r="514" spans="4:5" ht="15">
      <c r="D514" s="25"/>
      <c r="E514" s="25"/>
    </row>
    <row r="515" spans="4:5" ht="15">
      <c r="D515" s="25"/>
      <c r="E515" s="25"/>
    </row>
    <row r="516" spans="4:5" ht="15">
      <c r="D516" s="25"/>
      <c r="E516" s="25"/>
    </row>
    <row r="517" spans="4:5" ht="15">
      <c r="D517" s="25"/>
      <c r="E517" s="25"/>
    </row>
    <row r="518" spans="4:5" ht="15">
      <c r="D518" s="25"/>
      <c r="E518" s="25"/>
    </row>
    <row r="519" spans="4:5" ht="15">
      <c r="D519" s="25"/>
      <c r="E519" s="25"/>
    </row>
    <row r="520" spans="4:5" ht="15">
      <c r="D520" s="25"/>
      <c r="E520" s="25"/>
    </row>
    <row r="521" spans="4:5" ht="15">
      <c r="D521" s="25"/>
      <c r="E521" s="25"/>
    </row>
    <row r="522" spans="4:5" ht="15">
      <c r="D522" s="25"/>
      <c r="E522" s="25"/>
    </row>
    <row r="523" spans="4:5" ht="15">
      <c r="D523" s="25"/>
      <c r="E523" s="25"/>
    </row>
    <row r="524" spans="4:5" ht="15">
      <c r="D524" s="25"/>
      <c r="E524" s="25"/>
    </row>
    <row r="525" spans="4:5" ht="15">
      <c r="D525" s="25"/>
      <c r="E525" s="25"/>
    </row>
    <row r="526" spans="4:5" ht="15">
      <c r="D526" s="25"/>
      <c r="E526" s="25"/>
    </row>
    <row r="527" spans="4:5" ht="15">
      <c r="D527" s="25"/>
      <c r="E527" s="25"/>
    </row>
    <row r="528" spans="4:5" ht="15">
      <c r="D528" s="25"/>
      <c r="E528" s="25"/>
    </row>
    <row r="529" spans="4:5" ht="15">
      <c r="D529" s="25"/>
      <c r="E529" s="25"/>
    </row>
    <row r="530" spans="4:5" ht="15">
      <c r="D530" s="25"/>
      <c r="E530" s="25"/>
    </row>
    <row r="531" spans="4:5" ht="15">
      <c r="D531" s="25"/>
      <c r="E531" s="25"/>
    </row>
    <row r="532" spans="4:5" ht="15">
      <c r="D532" s="25"/>
      <c r="E532" s="25"/>
    </row>
    <row r="533" spans="4:5" ht="15">
      <c r="D533" s="25"/>
      <c r="E533" s="25"/>
    </row>
    <row r="534" spans="4:5" ht="15">
      <c r="D534" s="25"/>
      <c r="E534" s="25"/>
    </row>
    <row r="535" spans="4:5" ht="15">
      <c r="D535" s="25"/>
      <c r="E535" s="25"/>
    </row>
    <row r="536" spans="4:5" ht="15">
      <c r="D536" s="25"/>
      <c r="E536" s="25"/>
    </row>
    <row r="537" spans="4:5" ht="15">
      <c r="D537" s="25"/>
      <c r="E537" s="25"/>
    </row>
    <row r="538" spans="4:5" ht="15">
      <c r="D538" s="25"/>
      <c r="E538" s="25"/>
    </row>
    <row r="539" spans="4:5" ht="15">
      <c r="D539" s="25"/>
      <c r="E539" s="25"/>
    </row>
    <row r="540" spans="4:5" ht="15">
      <c r="D540" s="25"/>
      <c r="E540" s="25"/>
    </row>
    <row r="541" spans="4:5" ht="15">
      <c r="D541" s="25"/>
      <c r="E541" s="25"/>
    </row>
    <row r="542" spans="4:5" ht="15">
      <c r="D542" s="25"/>
      <c r="E542" s="25"/>
    </row>
    <row r="543" spans="4:5" ht="15">
      <c r="D543" s="25"/>
      <c r="E543" s="25"/>
    </row>
    <row r="544" spans="4:5" ht="15">
      <c r="D544" s="25"/>
      <c r="E544" s="25"/>
    </row>
    <row r="545" spans="4:5" ht="15">
      <c r="D545" s="25"/>
      <c r="E545" s="25"/>
    </row>
    <row r="546" spans="4:5" ht="15">
      <c r="D546" s="25"/>
      <c r="E546" s="25"/>
    </row>
    <row r="547" spans="4:5" ht="15">
      <c r="D547" s="25"/>
      <c r="E547" s="25"/>
    </row>
    <row r="548" spans="4:5" ht="15">
      <c r="D548" s="25"/>
      <c r="E548" s="25"/>
    </row>
    <row r="549" spans="4:5" ht="15">
      <c r="D549" s="25"/>
      <c r="E549" s="25"/>
    </row>
  </sheetData>
  <sheetProtection/>
  <mergeCells count="1">
    <mergeCell ref="J19:K19"/>
  </mergeCells>
  <printOptions/>
  <pageMargins left="0.7" right="0.7" top="0.75" bottom="0.75" header="0.3" footer="0.3"/>
  <pageSetup horizontalDpi="600" verticalDpi="600" orientation="portrait" r:id="rId4"/>
  <legacyDrawing r:id="rId3"/>
  <oleObjects>
    <oleObject progId="Equation.2" shapeId="24696276" r:id="rId1"/>
    <oleObject progId="Equation.2" shapeId="2470119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5">
      <selection activeCell="J35" sqref="J35"/>
    </sheetView>
  </sheetViews>
  <sheetFormatPr defaultColWidth="9.140625" defaultRowHeight="12.75"/>
  <sheetData>
    <row r="1" spans="7:8" ht="18">
      <c r="G1" s="65" t="s">
        <v>92</v>
      </c>
      <c r="H1" s="65"/>
    </row>
    <row r="31" spans="1:8" ht="12.75">
      <c r="A31" s="90" t="s">
        <v>200</v>
      </c>
      <c r="B31" s="89"/>
      <c r="C31" s="89"/>
      <c r="D31" s="89"/>
      <c r="E31" s="89"/>
      <c r="F31" s="89"/>
      <c r="G31" s="89"/>
      <c r="H31" s="89"/>
    </row>
    <row r="32" spans="1:8" ht="12.75">
      <c r="A32" s="89"/>
      <c r="B32" s="89"/>
      <c r="C32" s="89" t="s">
        <v>197</v>
      </c>
      <c r="D32" s="89" t="s">
        <v>198</v>
      </c>
      <c r="E32" s="89"/>
      <c r="F32" s="89"/>
      <c r="G32" s="89"/>
      <c r="H32" s="89"/>
    </row>
    <row r="33" spans="1:8" ht="12.75">
      <c r="A33" s="89" t="s">
        <v>38</v>
      </c>
      <c r="B33" s="89">
        <v>2.69636004</v>
      </c>
      <c r="C33" s="89"/>
      <c r="D33" s="89">
        <f>B33</f>
        <v>2.69636004</v>
      </c>
      <c r="E33" s="89"/>
      <c r="F33" s="89"/>
      <c r="G33" s="89"/>
      <c r="H33" s="89"/>
    </row>
    <row r="34" spans="1:8" ht="13.5" thickBot="1">
      <c r="A34" s="89" t="s">
        <v>29</v>
      </c>
      <c r="B34" s="89">
        <v>-0.1856334</v>
      </c>
      <c r="C34" s="91">
        <v>10</v>
      </c>
      <c r="D34" s="92">
        <f>B34*C34</f>
        <v>-1.856334</v>
      </c>
      <c r="E34" s="89"/>
      <c r="F34" s="89"/>
      <c r="G34" s="89"/>
      <c r="H34" s="89"/>
    </row>
    <row r="35" spans="1:8" ht="12.75">
      <c r="A35" s="89"/>
      <c r="B35" s="89"/>
      <c r="C35" s="89"/>
      <c r="D35" s="89">
        <f>SUM(D33:D34)</f>
        <v>0.8400260400000001</v>
      </c>
      <c r="E35" s="93" t="s">
        <v>199</v>
      </c>
      <c r="F35" s="89"/>
      <c r="G35" s="89"/>
      <c r="H35" s="89"/>
    </row>
    <row r="36" spans="1:8" ht="14.25">
      <c r="A36" s="89"/>
      <c r="B36" s="89"/>
      <c r="C36" s="89"/>
      <c r="D36" s="89">
        <f>EXP(D35)</f>
        <v>2.316427295762517</v>
      </c>
      <c r="E36" s="93" t="s">
        <v>202</v>
      </c>
      <c r="F36" s="89"/>
      <c r="G36" s="89"/>
      <c r="H36" s="89"/>
    </row>
    <row r="37" spans="1:8" ht="15">
      <c r="A37" s="89"/>
      <c r="B37" s="89"/>
      <c r="C37" s="89"/>
      <c r="D37" s="94">
        <f>D36/(1+D36)</f>
        <v>0.6984707002991667</v>
      </c>
      <c r="E37" s="93" t="s">
        <v>201</v>
      </c>
      <c r="F37" s="89"/>
      <c r="G37" s="89"/>
      <c r="H37" s="89"/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Equation.2" shapeId="3520287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94"/>
  <sheetViews>
    <sheetView zoomScale="90" zoomScaleNormal="90" zoomScalePageLayoutView="0" workbookViewId="0" topLeftCell="A1">
      <pane ySplit="1" topLeftCell="A29" activePane="bottomLeft" state="frozen"/>
      <selection pane="topLeft" activeCell="A1" sqref="A1"/>
      <selection pane="bottomLeft" activeCell="K50" sqref="K50"/>
    </sheetView>
  </sheetViews>
  <sheetFormatPr defaultColWidth="19.00390625" defaultRowHeight="12.75"/>
  <cols>
    <col min="1" max="1" width="17.421875" style="0" customWidth="1"/>
    <col min="2" max="2" width="6.421875" style="0" bestFit="1" customWidth="1"/>
    <col min="3" max="3" width="4.8515625" style="0" bestFit="1" customWidth="1"/>
    <col min="4" max="4" width="13.7109375" style="0" customWidth="1"/>
    <col min="5" max="5" width="10.7109375" style="0" customWidth="1"/>
    <col min="6" max="6" width="8.421875" style="0" customWidth="1"/>
    <col min="7" max="7" width="11.421875" style="0" customWidth="1"/>
    <col min="8" max="8" width="14.57421875" style="0" customWidth="1"/>
    <col min="9" max="9" width="12.8515625" style="0" customWidth="1"/>
    <col min="10" max="15" width="9.28125" style="0" customWidth="1"/>
  </cols>
  <sheetData>
    <row r="1" spans="1:9" ht="27" customHeight="1">
      <c r="A1" s="66" t="s">
        <v>93</v>
      </c>
      <c r="B1" s="66" t="s">
        <v>94</v>
      </c>
      <c r="C1" s="66" t="s">
        <v>95</v>
      </c>
      <c r="D1" s="66" t="s">
        <v>96</v>
      </c>
      <c r="E1" s="66" t="s">
        <v>97</v>
      </c>
      <c r="F1" s="66" t="s">
        <v>98</v>
      </c>
      <c r="G1" s="66" t="s">
        <v>99</v>
      </c>
      <c r="H1" s="85" t="s">
        <v>190</v>
      </c>
      <c r="I1" s="86"/>
    </row>
    <row r="2" spans="1:7" ht="12.75">
      <c r="A2" t="s">
        <v>100</v>
      </c>
      <c r="B2" s="2">
        <v>2999</v>
      </c>
      <c r="C2" s="2">
        <v>48</v>
      </c>
      <c r="D2" s="2">
        <v>84</v>
      </c>
      <c r="E2" s="2">
        <v>12.2</v>
      </c>
      <c r="F2" s="2">
        <v>2</v>
      </c>
      <c r="G2" s="2">
        <v>49.1</v>
      </c>
    </row>
    <row r="3" spans="1:7" ht="12.75">
      <c r="A3" t="s">
        <v>101</v>
      </c>
      <c r="B3" s="2">
        <v>3099</v>
      </c>
      <c r="C3" s="2">
        <v>48</v>
      </c>
      <c r="D3" s="2">
        <v>84</v>
      </c>
      <c r="E3" s="2">
        <v>13.9</v>
      </c>
      <c r="F3" s="2">
        <v>2</v>
      </c>
      <c r="G3" s="2">
        <v>49.1</v>
      </c>
    </row>
    <row r="4" spans="1:7" ht="12.75">
      <c r="A4" t="s">
        <v>102</v>
      </c>
      <c r="B4" s="2">
        <v>2249</v>
      </c>
      <c r="C4" s="2">
        <v>53</v>
      </c>
      <c r="D4" s="2">
        <v>99</v>
      </c>
      <c r="E4" s="2">
        <v>10</v>
      </c>
      <c r="F4" s="2">
        <v>4</v>
      </c>
      <c r="G4" s="2">
        <v>49.2</v>
      </c>
    </row>
    <row r="5" spans="1:7" ht="12.75">
      <c r="A5" t="s">
        <v>103</v>
      </c>
      <c r="B5" s="2">
        <v>2999</v>
      </c>
      <c r="C5" s="2">
        <v>64</v>
      </c>
      <c r="D5" s="2">
        <v>157</v>
      </c>
      <c r="E5" s="2">
        <v>10</v>
      </c>
      <c r="F5" s="2">
        <v>4</v>
      </c>
      <c r="G5" s="2">
        <v>52.2</v>
      </c>
    </row>
    <row r="6" spans="1:14" ht="12.75">
      <c r="A6" t="s">
        <v>104</v>
      </c>
      <c r="B6" s="2">
        <v>3499</v>
      </c>
      <c r="C6" s="2">
        <v>66</v>
      </c>
      <c r="D6" s="2">
        <v>223</v>
      </c>
      <c r="E6" s="2">
        <v>11.7</v>
      </c>
      <c r="F6" s="2">
        <v>4</v>
      </c>
      <c r="G6" s="2">
        <v>54.1</v>
      </c>
      <c r="J6" s="68" t="s">
        <v>191</v>
      </c>
      <c r="K6" s="68"/>
      <c r="L6" s="68"/>
      <c r="M6" s="68"/>
      <c r="N6" s="68"/>
    </row>
    <row r="7" spans="1:14" ht="12.75">
      <c r="A7" t="s">
        <v>105</v>
      </c>
      <c r="B7" s="2">
        <v>5899</v>
      </c>
      <c r="C7" s="2">
        <v>78</v>
      </c>
      <c r="D7" s="2">
        <v>249</v>
      </c>
      <c r="E7" s="2">
        <v>14.2</v>
      </c>
      <c r="F7" s="2">
        <v>4</v>
      </c>
      <c r="G7" s="2">
        <v>58.2</v>
      </c>
      <c r="J7" s="67"/>
      <c r="K7" s="87" t="s">
        <v>5</v>
      </c>
      <c r="L7" s="88"/>
      <c r="M7" s="68"/>
      <c r="N7" s="68"/>
    </row>
    <row r="8" spans="1:14" ht="12.75">
      <c r="A8" t="s">
        <v>106</v>
      </c>
      <c r="B8" s="2">
        <v>6199</v>
      </c>
      <c r="C8" s="2">
        <v>78</v>
      </c>
      <c r="D8" s="2">
        <v>249</v>
      </c>
      <c r="E8" s="2">
        <v>14.2</v>
      </c>
      <c r="F8" s="2">
        <v>4</v>
      </c>
      <c r="G8" s="2">
        <v>58.6</v>
      </c>
      <c r="J8" s="69" t="s">
        <v>24</v>
      </c>
      <c r="K8" s="76" t="s">
        <v>192</v>
      </c>
      <c r="L8" s="69" t="s">
        <v>193</v>
      </c>
      <c r="M8" s="70" t="s">
        <v>194</v>
      </c>
      <c r="N8" s="71" t="s">
        <v>195</v>
      </c>
    </row>
    <row r="9" spans="1:14" ht="12.75">
      <c r="A9" t="s">
        <v>107</v>
      </c>
      <c r="B9" s="2">
        <v>6699</v>
      </c>
      <c r="C9" s="2">
        <v>96</v>
      </c>
      <c r="D9" s="2">
        <v>449</v>
      </c>
      <c r="E9" s="2">
        <v>13.4</v>
      </c>
      <c r="F9" s="2">
        <v>4</v>
      </c>
      <c r="G9" s="2">
        <v>58.7</v>
      </c>
      <c r="J9" s="69" t="s">
        <v>192</v>
      </c>
      <c r="K9" s="77">
        <v>32</v>
      </c>
      <c r="L9" s="78">
        <v>4</v>
      </c>
      <c r="M9" s="70">
        <f>SUM(K9:L9)</f>
        <v>36</v>
      </c>
      <c r="N9" s="72">
        <f>K9/M9</f>
        <v>0.8888888888888888</v>
      </c>
    </row>
    <row r="10" spans="1:14" ht="13.5" thickBot="1">
      <c r="A10" t="s">
        <v>108</v>
      </c>
      <c r="B10" s="2">
        <v>6999</v>
      </c>
      <c r="C10" s="2">
        <v>96</v>
      </c>
      <c r="D10" s="2">
        <v>449</v>
      </c>
      <c r="E10" s="2">
        <v>13.7</v>
      </c>
      <c r="F10" s="2">
        <v>4</v>
      </c>
      <c r="G10" s="2">
        <v>58.2</v>
      </c>
      <c r="J10" s="73" t="s">
        <v>193</v>
      </c>
      <c r="K10" s="79">
        <v>2</v>
      </c>
      <c r="L10" s="80">
        <v>55</v>
      </c>
      <c r="M10" s="74">
        <f>SUM(K10:L10)</f>
        <v>57</v>
      </c>
      <c r="N10" s="75">
        <f>L10/M10</f>
        <v>0.9649122807017544</v>
      </c>
    </row>
    <row r="11" spans="1:14" ht="13.5" thickTop="1">
      <c r="A11" t="s">
        <v>109</v>
      </c>
      <c r="B11" s="2">
        <v>1249</v>
      </c>
      <c r="C11" s="2">
        <v>39</v>
      </c>
      <c r="D11" s="2">
        <v>49</v>
      </c>
      <c r="E11" s="2">
        <v>5.8</v>
      </c>
      <c r="F11" s="2">
        <v>4</v>
      </c>
      <c r="G11" s="2">
        <v>36</v>
      </c>
      <c r="J11" s="71" t="s">
        <v>194</v>
      </c>
      <c r="K11" s="68"/>
      <c r="L11" s="68"/>
      <c r="M11" s="68">
        <f>SUM(M9:M10)</f>
        <v>93</v>
      </c>
      <c r="N11" s="81">
        <f>(K9+L10)/M11</f>
        <v>0.9354838709677419</v>
      </c>
    </row>
    <row r="12" spans="1:7" ht="12.75">
      <c r="A12" t="s">
        <v>110</v>
      </c>
      <c r="B12" s="2">
        <v>1549</v>
      </c>
      <c r="C12" s="2">
        <v>47</v>
      </c>
      <c r="D12" s="2">
        <v>72</v>
      </c>
      <c r="E12" s="2">
        <v>7</v>
      </c>
      <c r="F12" s="2">
        <v>4</v>
      </c>
      <c r="G12" s="2">
        <v>42</v>
      </c>
    </row>
    <row r="13" spans="1:7" ht="12.75">
      <c r="A13" t="s">
        <v>111</v>
      </c>
      <c r="B13" s="2">
        <v>1949</v>
      </c>
      <c r="C13" s="2">
        <v>48</v>
      </c>
      <c r="D13" s="2">
        <v>80</v>
      </c>
      <c r="E13" s="2">
        <v>8.6</v>
      </c>
      <c r="F13" s="2">
        <v>4</v>
      </c>
      <c r="G13" s="2">
        <v>47.6</v>
      </c>
    </row>
    <row r="14" spans="1:7" ht="12.75">
      <c r="A14" t="s">
        <v>112</v>
      </c>
      <c r="B14" s="2">
        <v>4699</v>
      </c>
      <c r="C14" s="2">
        <v>73</v>
      </c>
      <c r="D14" s="2">
        <v>249</v>
      </c>
      <c r="E14" s="2">
        <v>12.4</v>
      </c>
      <c r="F14" s="2">
        <v>4</v>
      </c>
      <c r="G14" s="2">
        <v>55.1</v>
      </c>
    </row>
    <row r="15" spans="1:7" ht="12.75">
      <c r="A15" t="s">
        <v>113</v>
      </c>
      <c r="B15" s="2">
        <v>5299</v>
      </c>
      <c r="C15" s="2">
        <v>85</v>
      </c>
      <c r="D15" s="2">
        <v>397</v>
      </c>
      <c r="E15" s="2">
        <v>12.2</v>
      </c>
      <c r="F15" s="2">
        <v>4</v>
      </c>
      <c r="G15" s="2">
        <v>56.1</v>
      </c>
    </row>
    <row r="16" spans="1:7" ht="12.75">
      <c r="A16" t="s">
        <v>114</v>
      </c>
      <c r="B16" s="2">
        <v>4099</v>
      </c>
      <c r="C16" s="2">
        <v>66</v>
      </c>
      <c r="D16" s="2">
        <v>198</v>
      </c>
      <c r="E16" s="2">
        <v>13.4</v>
      </c>
      <c r="F16" s="2">
        <v>2</v>
      </c>
      <c r="G16" s="2">
        <v>56.5</v>
      </c>
    </row>
    <row r="17" spans="1:7" ht="12.75">
      <c r="A17" t="s">
        <v>115</v>
      </c>
      <c r="B17" s="2">
        <v>4499</v>
      </c>
      <c r="C17" s="2">
        <v>69</v>
      </c>
      <c r="D17" s="2">
        <v>216</v>
      </c>
      <c r="E17" s="2">
        <v>13.4</v>
      </c>
      <c r="F17" s="2">
        <v>2</v>
      </c>
      <c r="G17" s="2">
        <v>56.5</v>
      </c>
    </row>
    <row r="18" spans="1:7" ht="12.75">
      <c r="A18" t="s">
        <v>116</v>
      </c>
      <c r="B18" s="2">
        <v>1099</v>
      </c>
      <c r="C18" s="2">
        <v>41</v>
      </c>
      <c r="D18" s="2">
        <v>49</v>
      </c>
      <c r="E18" s="2">
        <v>4.5</v>
      </c>
      <c r="F18" s="2">
        <v>2</v>
      </c>
      <c r="G18" s="2">
        <v>33.9</v>
      </c>
    </row>
    <row r="19" spans="1:7" ht="12.75">
      <c r="A19" t="s">
        <v>117</v>
      </c>
      <c r="B19" s="2">
        <v>4099</v>
      </c>
      <c r="C19" s="2">
        <v>74</v>
      </c>
      <c r="D19" s="2">
        <v>249</v>
      </c>
      <c r="E19" s="2">
        <v>10.6</v>
      </c>
      <c r="F19" s="2">
        <v>4</v>
      </c>
      <c r="G19" s="2">
        <v>55.7</v>
      </c>
    </row>
    <row r="20" spans="1:7" ht="12.75">
      <c r="A20" t="s">
        <v>118</v>
      </c>
      <c r="B20" s="2">
        <v>1649</v>
      </c>
      <c r="C20" s="2">
        <v>53</v>
      </c>
      <c r="D20" s="2">
        <v>111</v>
      </c>
      <c r="E20" s="2">
        <v>7.5</v>
      </c>
      <c r="F20" s="2">
        <v>4</v>
      </c>
      <c r="G20" s="2">
        <v>41.9</v>
      </c>
    </row>
    <row r="21" spans="1:7" ht="12.75">
      <c r="A21" t="s">
        <v>119</v>
      </c>
      <c r="B21" s="2">
        <v>2299</v>
      </c>
      <c r="C21" s="2">
        <v>57</v>
      </c>
      <c r="D21" s="2">
        <v>124</v>
      </c>
      <c r="E21" s="2">
        <v>10.2</v>
      </c>
      <c r="F21" s="2">
        <v>4</v>
      </c>
      <c r="G21" s="2">
        <v>49</v>
      </c>
    </row>
    <row r="22" spans="1:7" ht="12.75">
      <c r="A22" t="s">
        <v>120</v>
      </c>
      <c r="B22" s="2">
        <v>2499</v>
      </c>
      <c r="C22" s="2">
        <v>57</v>
      </c>
      <c r="D22" s="2">
        <v>124</v>
      </c>
      <c r="E22" s="2">
        <v>11.4</v>
      </c>
      <c r="F22" s="2">
        <v>4</v>
      </c>
      <c r="G22" s="2">
        <v>50</v>
      </c>
    </row>
    <row r="23" spans="1:8" ht="15">
      <c r="A23" t="s">
        <v>121</v>
      </c>
      <c r="B23" s="2">
        <v>4799</v>
      </c>
      <c r="C23" s="2">
        <v>78</v>
      </c>
      <c r="D23" s="2">
        <v>292</v>
      </c>
      <c r="E23" s="2">
        <v>12.6</v>
      </c>
      <c r="F23" s="2">
        <v>4</v>
      </c>
      <c r="G23" s="2">
        <v>56.5</v>
      </c>
      <c r="H23" s="64" t="s">
        <v>196</v>
      </c>
    </row>
    <row r="24" spans="1:7" ht="12.75">
      <c r="A24" t="s">
        <v>122</v>
      </c>
      <c r="B24" s="2">
        <v>3349</v>
      </c>
      <c r="C24" s="2">
        <v>52</v>
      </c>
      <c r="D24" s="2">
        <v>99</v>
      </c>
      <c r="E24" s="2">
        <v>15</v>
      </c>
      <c r="F24" s="2">
        <v>2</v>
      </c>
      <c r="G24" s="2">
        <v>50.8</v>
      </c>
    </row>
    <row r="25" spans="1:7" ht="12.75">
      <c r="A25" t="s">
        <v>123</v>
      </c>
      <c r="B25" s="2">
        <v>5099</v>
      </c>
      <c r="C25" s="2">
        <v>54</v>
      </c>
      <c r="D25" s="2">
        <v>124</v>
      </c>
      <c r="E25" s="2">
        <v>13.4</v>
      </c>
      <c r="F25" s="2">
        <v>2</v>
      </c>
      <c r="G25" s="2">
        <v>57.9</v>
      </c>
    </row>
    <row r="26" spans="1:7" ht="12.75">
      <c r="A26" t="s">
        <v>124</v>
      </c>
      <c r="B26" s="2">
        <v>5999</v>
      </c>
      <c r="C26" s="2">
        <v>66</v>
      </c>
      <c r="D26" s="2">
        <v>294</v>
      </c>
      <c r="E26" s="2">
        <v>13.4</v>
      </c>
      <c r="F26" s="2">
        <v>2</v>
      </c>
      <c r="G26" s="2">
        <v>58.3</v>
      </c>
    </row>
    <row r="27" spans="1:7" ht="12.75">
      <c r="A27" t="s">
        <v>125</v>
      </c>
      <c r="B27" s="2">
        <v>5599</v>
      </c>
      <c r="C27" s="2">
        <v>77</v>
      </c>
      <c r="D27" s="2">
        <v>249</v>
      </c>
      <c r="E27" s="2">
        <v>13.4</v>
      </c>
      <c r="F27" s="2">
        <v>4</v>
      </c>
      <c r="G27" s="2">
        <v>58.1</v>
      </c>
    </row>
    <row r="28" spans="1:7" ht="12.75">
      <c r="A28" t="s">
        <v>126</v>
      </c>
      <c r="B28" s="2">
        <v>2799</v>
      </c>
      <c r="C28" s="2">
        <v>45</v>
      </c>
      <c r="D28" s="2">
        <v>65</v>
      </c>
      <c r="E28" s="2">
        <v>12</v>
      </c>
      <c r="F28" s="2">
        <v>2</v>
      </c>
      <c r="G28" s="2">
        <v>44.1</v>
      </c>
    </row>
    <row r="29" spans="1:7" ht="12.75">
      <c r="A29" t="s">
        <v>127</v>
      </c>
      <c r="B29" s="2">
        <v>2999</v>
      </c>
      <c r="C29" s="2">
        <v>48</v>
      </c>
      <c r="D29" s="2">
        <v>84</v>
      </c>
      <c r="E29" s="2">
        <v>13.4</v>
      </c>
      <c r="F29" s="2">
        <v>2</v>
      </c>
      <c r="G29" s="2">
        <v>49.4</v>
      </c>
    </row>
    <row r="30" spans="1:7" ht="12.75">
      <c r="A30" t="s">
        <v>128</v>
      </c>
      <c r="B30" s="2">
        <v>5298</v>
      </c>
      <c r="C30" s="2">
        <v>54</v>
      </c>
      <c r="D30" s="2">
        <v>125</v>
      </c>
      <c r="E30" s="2">
        <v>15.35</v>
      </c>
      <c r="F30" s="2">
        <v>2</v>
      </c>
      <c r="G30" s="2">
        <v>57.91</v>
      </c>
    </row>
    <row r="31" spans="1:7" ht="12.75">
      <c r="A31" t="s">
        <v>129</v>
      </c>
      <c r="B31" s="2">
        <v>5848</v>
      </c>
      <c r="C31" s="2">
        <v>64</v>
      </c>
      <c r="D31" s="2">
        <v>193</v>
      </c>
      <c r="E31" s="2">
        <v>15.35</v>
      </c>
      <c r="F31" s="2">
        <v>2</v>
      </c>
      <c r="G31" s="2">
        <v>58.1</v>
      </c>
    </row>
    <row r="32" spans="1:15" ht="12.75">
      <c r="A32" t="s">
        <v>130</v>
      </c>
      <c r="B32" s="2">
        <v>6398</v>
      </c>
      <c r="C32" s="2">
        <v>66</v>
      </c>
      <c r="D32" s="2">
        <v>249</v>
      </c>
      <c r="E32" s="2">
        <v>15.15</v>
      </c>
      <c r="F32" s="2">
        <v>2</v>
      </c>
      <c r="G32" s="2">
        <v>58.1</v>
      </c>
      <c r="K32" s="68" t="s">
        <v>191</v>
      </c>
      <c r="L32" s="68"/>
      <c r="M32" s="68"/>
      <c r="N32" s="68"/>
      <c r="O32" s="68"/>
    </row>
    <row r="33" spans="1:15" ht="12.75">
      <c r="A33" t="s">
        <v>131</v>
      </c>
      <c r="B33" s="2">
        <v>6248</v>
      </c>
      <c r="C33" s="2">
        <v>66</v>
      </c>
      <c r="D33" s="2">
        <v>249</v>
      </c>
      <c r="E33" s="2">
        <v>15.1</v>
      </c>
      <c r="F33" s="2">
        <v>2</v>
      </c>
      <c r="G33" s="2">
        <v>58.1</v>
      </c>
      <c r="K33" s="67"/>
      <c r="L33" s="87" t="s">
        <v>5</v>
      </c>
      <c r="M33" s="88"/>
      <c r="N33" s="68"/>
      <c r="O33" s="68"/>
    </row>
    <row r="34" spans="1:15" ht="12.75">
      <c r="A34" t="s">
        <v>132</v>
      </c>
      <c r="B34" s="2">
        <v>6498</v>
      </c>
      <c r="C34" s="2">
        <v>72</v>
      </c>
      <c r="D34" s="2">
        <v>293</v>
      </c>
      <c r="E34" s="2">
        <v>15.15</v>
      </c>
      <c r="F34" s="2">
        <v>2</v>
      </c>
      <c r="G34" s="2">
        <v>58.1</v>
      </c>
      <c r="K34" s="69" t="s">
        <v>24</v>
      </c>
      <c r="L34" s="76" t="s">
        <v>192</v>
      </c>
      <c r="M34" s="69" t="s">
        <v>193</v>
      </c>
      <c r="N34" s="70" t="s">
        <v>194</v>
      </c>
      <c r="O34" s="71" t="s">
        <v>195</v>
      </c>
    </row>
    <row r="35" spans="1:15" ht="12.75">
      <c r="A35" t="s">
        <v>133</v>
      </c>
      <c r="B35" s="2">
        <v>6398</v>
      </c>
      <c r="C35" s="2">
        <v>72</v>
      </c>
      <c r="D35" s="2">
        <v>293</v>
      </c>
      <c r="E35" s="2">
        <v>15.15</v>
      </c>
      <c r="F35" s="2">
        <v>2</v>
      </c>
      <c r="G35" s="2">
        <v>58.3</v>
      </c>
      <c r="K35" s="69" t="s">
        <v>192</v>
      </c>
      <c r="L35" s="77">
        <v>31</v>
      </c>
      <c r="M35" s="78">
        <v>5</v>
      </c>
      <c r="N35" s="70">
        <f>SUM(L35:M35)</f>
        <v>36</v>
      </c>
      <c r="O35" s="72">
        <f>L35/N35</f>
        <v>0.8611111111111112</v>
      </c>
    </row>
    <row r="36" spans="1:15" ht="13.5" thickBot="1">
      <c r="A36" t="s">
        <v>134</v>
      </c>
      <c r="B36" s="2">
        <v>7198</v>
      </c>
      <c r="C36" s="2">
        <v>89</v>
      </c>
      <c r="D36" s="2">
        <v>398</v>
      </c>
      <c r="E36" s="2">
        <v>15.15</v>
      </c>
      <c r="F36" s="2">
        <v>4</v>
      </c>
      <c r="G36" s="2">
        <v>58.3</v>
      </c>
      <c r="K36" s="73" t="s">
        <v>193</v>
      </c>
      <c r="L36" s="79">
        <v>2</v>
      </c>
      <c r="M36" s="80">
        <v>55</v>
      </c>
      <c r="N36" s="74">
        <f>SUM(L36:M36)</f>
        <v>57</v>
      </c>
      <c r="O36" s="75">
        <f>M36/N36</f>
        <v>0.9649122807017544</v>
      </c>
    </row>
    <row r="37" spans="1:15" ht="13.5" thickTop="1">
      <c r="A37" t="s">
        <v>135</v>
      </c>
      <c r="B37" s="2">
        <v>7289</v>
      </c>
      <c r="C37" s="2">
        <v>89</v>
      </c>
      <c r="D37" s="2">
        <v>447</v>
      </c>
      <c r="E37" s="2">
        <v>15.15</v>
      </c>
      <c r="F37" s="2">
        <v>4</v>
      </c>
      <c r="G37" s="2">
        <v>58.3</v>
      </c>
      <c r="K37" s="71" t="s">
        <v>194</v>
      </c>
      <c r="L37" s="68"/>
      <c r="M37" s="68"/>
      <c r="N37" s="68">
        <f>SUM(N35:N36)</f>
        <v>93</v>
      </c>
      <c r="O37" s="72">
        <f>(L35+M36)/N37</f>
        <v>0.9247311827956989</v>
      </c>
    </row>
    <row r="38" spans="1:7" ht="12.75">
      <c r="A38" t="s">
        <v>136</v>
      </c>
      <c r="B38" s="2">
        <v>7048</v>
      </c>
      <c r="C38" s="2">
        <v>89</v>
      </c>
      <c r="D38" s="2">
        <v>448</v>
      </c>
      <c r="E38" s="2">
        <v>15.15</v>
      </c>
      <c r="F38" s="2">
        <v>4</v>
      </c>
      <c r="G38" s="2">
        <v>58.3</v>
      </c>
    </row>
    <row r="39" spans="1:8" ht="12.75">
      <c r="A39" t="s">
        <v>137</v>
      </c>
      <c r="B39" s="2">
        <v>6498</v>
      </c>
      <c r="C39" s="2">
        <v>95</v>
      </c>
      <c r="D39" s="2">
        <v>449</v>
      </c>
      <c r="E39" s="2">
        <v>15</v>
      </c>
      <c r="F39" s="2">
        <v>4</v>
      </c>
      <c r="G39" s="2">
        <v>58.3</v>
      </c>
      <c r="H39" s="90" t="s">
        <v>205</v>
      </c>
    </row>
    <row r="40" spans="1:11" ht="12.75">
      <c r="A40" t="s">
        <v>138</v>
      </c>
      <c r="B40" s="2">
        <v>1598</v>
      </c>
      <c r="C40" s="2">
        <v>40</v>
      </c>
      <c r="D40" s="2">
        <v>49</v>
      </c>
      <c r="E40" s="2">
        <v>7.48</v>
      </c>
      <c r="F40" s="2">
        <v>2</v>
      </c>
      <c r="G40" s="2">
        <v>35.63</v>
      </c>
      <c r="I40" s="91" t="s">
        <v>203</v>
      </c>
      <c r="J40" s="89" t="s">
        <v>204</v>
      </c>
      <c r="K40" s="89" t="s">
        <v>198</v>
      </c>
    </row>
    <row r="41" spans="1:12" ht="12.75">
      <c r="A41" t="s">
        <v>139</v>
      </c>
      <c r="B41" s="2">
        <v>2148</v>
      </c>
      <c r="C41" s="2">
        <v>40</v>
      </c>
      <c r="D41" s="2">
        <v>49</v>
      </c>
      <c r="E41" s="2">
        <v>10.04</v>
      </c>
      <c r="F41" s="2">
        <v>2</v>
      </c>
      <c r="G41" s="2">
        <v>40.55</v>
      </c>
      <c r="H41" s="89" t="s">
        <v>38</v>
      </c>
      <c r="I41" s="91">
        <v>12.7680624</v>
      </c>
      <c r="K41" s="89">
        <f>I41</f>
        <v>12.7680624</v>
      </c>
      <c r="L41" s="89"/>
    </row>
    <row r="42" spans="1:12" ht="12.75">
      <c r="A42" t="s">
        <v>140</v>
      </c>
      <c r="B42" s="2">
        <v>2998</v>
      </c>
      <c r="C42" s="2">
        <v>40</v>
      </c>
      <c r="D42" s="2">
        <v>49</v>
      </c>
      <c r="E42" s="2">
        <v>8.66</v>
      </c>
      <c r="F42" s="2">
        <v>2</v>
      </c>
      <c r="G42" s="2">
        <v>35.82</v>
      </c>
      <c r="H42" s="89" t="s">
        <v>94</v>
      </c>
      <c r="I42" s="91">
        <v>0.0022911</v>
      </c>
      <c r="J42" s="91">
        <v>4000</v>
      </c>
      <c r="K42" s="95">
        <f>I42*J42</f>
        <v>9.164399999999999</v>
      </c>
      <c r="L42" s="89"/>
    </row>
    <row r="43" spans="1:12" ht="13.5" thickBot="1">
      <c r="A43" t="s">
        <v>141</v>
      </c>
      <c r="B43" s="2">
        <v>3298</v>
      </c>
      <c r="C43" s="2">
        <v>40</v>
      </c>
      <c r="D43" s="2">
        <v>49</v>
      </c>
      <c r="E43" s="2">
        <v>10.04</v>
      </c>
      <c r="F43" s="2">
        <v>2</v>
      </c>
      <c r="G43" s="2">
        <v>40.55</v>
      </c>
      <c r="H43" s="89" t="s">
        <v>95</v>
      </c>
      <c r="I43" s="91">
        <v>-0.3617502</v>
      </c>
      <c r="J43" s="91">
        <v>60</v>
      </c>
      <c r="K43" s="92">
        <f>I43*J43</f>
        <v>-21.705012</v>
      </c>
      <c r="L43" s="89"/>
    </row>
    <row r="44" spans="1:12" ht="12.75">
      <c r="A44" t="s">
        <v>142</v>
      </c>
      <c r="B44" s="2">
        <v>7548</v>
      </c>
      <c r="C44" s="2">
        <v>95</v>
      </c>
      <c r="D44" s="2">
        <v>510</v>
      </c>
      <c r="E44" s="2">
        <v>15.15</v>
      </c>
      <c r="F44" s="2">
        <v>4</v>
      </c>
      <c r="G44" s="2">
        <v>58.3</v>
      </c>
      <c r="J44" s="89"/>
      <c r="K44" s="89">
        <f>SUM(K41:K43)</f>
        <v>0.2274503999999986</v>
      </c>
      <c r="L44" s="93" t="s">
        <v>206</v>
      </c>
    </row>
    <row r="45" spans="1:12" ht="14.25">
      <c r="A45" t="s">
        <v>143</v>
      </c>
      <c r="B45" s="2">
        <v>7348</v>
      </c>
      <c r="C45" s="2">
        <v>95</v>
      </c>
      <c r="D45" s="2">
        <v>510</v>
      </c>
      <c r="E45" s="2">
        <v>15.15</v>
      </c>
      <c r="F45" s="2">
        <v>4</v>
      </c>
      <c r="G45" s="2">
        <v>58.3</v>
      </c>
      <c r="J45" s="89"/>
      <c r="K45" s="96">
        <f>EXP(K44)</f>
        <v>1.2553951706094024</v>
      </c>
      <c r="L45" s="93" t="s">
        <v>207</v>
      </c>
    </row>
    <row r="46" spans="1:12" ht="15">
      <c r="A46" t="s">
        <v>144</v>
      </c>
      <c r="B46" s="2">
        <v>6798</v>
      </c>
      <c r="C46" s="2">
        <v>95</v>
      </c>
      <c r="D46" s="2">
        <v>510</v>
      </c>
      <c r="E46" s="2">
        <v>15</v>
      </c>
      <c r="F46" s="2">
        <v>4</v>
      </c>
      <c r="G46" s="2">
        <v>58.3</v>
      </c>
      <c r="J46" s="89"/>
      <c r="K46" s="97">
        <f>K45/(1+K45)</f>
        <v>0.5566187189583268</v>
      </c>
      <c r="L46" s="93" t="s">
        <v>208</v>
      </c>
    </row>
    <row r="47" spans="1:12" ht="15">
      <c r="A47" t="s">
        <v>145</v>
      </c>
      <c r="B47" s="2">
        <v>3498</v>
      </c>
      <c r="C47" s="2">
        <v>41</v>
      </c>
      <c r="D47" s="2">
        <v>65</v>
      </c>
      <c r="E47" s="2">
        <v>11.41</v>
      </c>
      <c r="F47" s="2">
        <v>2</v>
      </c>
      <c r="G47" s="2">
        <v>44.76</v>
      </c>
      <c r="K47" s="94">
        <f>1-K46</f>
        <v>0.4433812810416732</v>
      </c>
      <c r="L47" s="93" t="s">
        <v>209</v>
      </c>
    </row>
    <row r="48" spans="1:7" ht="12.75">
      <c r="A48" t="s">
        <v>146</v>
      </c>
      <c r="B48" s="2">
        <v>3598</v>
      </c>
      <c r="C48" s="2">
        <v>49</v>
      </c>
      <c r="D48" s="2">
        <v>86</v>
      </c>
      <c r="E48" s="2">
        <v>16.33</v>
      </c>
      <c r="F48" s="2">
        <v>2</v>
      </c>
      <c r="G48" s="2">
        <v>50.31</v>
      </c>
    </row>
    <row r="49" spans="1:7" ht="12.75">
      <c r="A49" t="s">
        <v>147</v>
      </c>
      <c r="B49" s="2">
        <v>3899</v>
      </c>
      <c r="C49" s="2">
        <v>66</v>
      </c>
      <c r="D49" s="2">
        <v>199</v>
      </c>
      <c r="E49" s="2">
        <v>10.2</v>
      </c>
      <c r="F49" s="2">
        <v>4</v>
      </c>
      <c r="G49" s="2">
        <v>55.3</v>
      </c>
    </row>
    <row r="50" spans="1:7" ht="12.75">
      <c r="A50" t="s">
        <v>147</v>
      </c>
      <c r="B50" s="2">
        <v>3899</v>
      </c>
      <c r="C50" s="2">
        <v>66</v>
      </c>
      <c r="D50" s="2">
        <v>199</v>
      </c>
      <c r="E50" s="2">
        <v>10.2</v>
      </c>
      <c r="F50" s="2">
        <v>4</v>
      </c>
      <c r="G50" s="2">
        <v>55.3</v>
      </c>
    </row>
    <row r="51" spans="1:7" ht="12.75">
      <c r="A51" t="s">
        <v>148</v>
      </c>
      <c r="B51" s="2">
        <v>1699</v>
      </c>
      <c r="C51" s="2">
        <v>53</v>
      </c>
      <c r="D51" s="2">
        <v>111</v>
      </c>
      <c r="E51" s="2">
        <v>7.5</v>
      </c>
      <c r="F51" s="2">
        <v>4</v>
      </c>
      <c r="G51" s="2">
        <v>41.9</v>
      </c>
    </row>
    <row r="52" spans="1:7" ht="12.75">
      <c r="A52" t="s">
        <v>149</v>
      </c>
      <c r="B52" s="2">
        <v>2299</v>
      </c>
      <c r="C52" s="2">
        <v>57</v>
      </c>
      <c r="D52" s="2">
        <v>124</v>
      </c>
      <c r="E52" s="2">
        <v>10.2</v>
      </c>
      <c r="F52" s="2">
        <v>4</v>
      </c>
      <c r="G52" s="2">
        <v>49</v>
      </c>
    </row>
    <row r="53" spans="1:7" ht="12.75">
      <c r="A53" t="s">
        <v>150</v>
      </c>
      <c r="B53" s="2">
        <v>2499</v>
      </c>
      <c r="C53" s="2">
        <v>57</v>
      </c>
      <c r="D53" s="2">
        <v>124</v>
      </c>
      <c r="E53" s="2">
        <v>11.4</v>
      </c>
      <c r="F53" s="2">
        <v>4</v>
      </c>
      <c r="G53" s="2">
        <v>50</v>
      </c>
    </row>
    <row r="54" spans="1:7" ht="12.75">
      <c r="A54" t="s">
        <v>151</v>
      </c>
      <c r="B54" s="2">
        <v>4699</v>
      </c>
      <c r="C54" s="2">
        <v>73</v>
      </c>
      <c r="D54" s="2">
        <v>249</v>
      </c>
      <c r="E54" s="2">
        <v>11.8</v>
      </c>
      <c r="F54" s="2">
        <v>4</v>
      </c>
      <c r="G54" s="2">
        <v>57.3</v>
      </c>
    </row>
    <row r="55" spans="1:7" ht="12.75">
      <c r="A55" t="s">
        <v>152</v>
      </c>
      <c r="B55" s="2">
        <v>5499</v>
      </c>
      <c r="C55" s="2">
        <v>90</v>
      </c>
      <c r="D55" s="2">
        <v>398</v>
      </c>
      <c r="E55" s="2">
        <v>12.8</v>
      </c>
      <c r="F55" s="2">
        <v>4</v>
      </c>
      <c r="G55" s="2">
        <v>58.1</v>
      </c>
    </row>
    <row r="56" spans="1:7" ht="12.75">
      <c r="A56" t="s">
        <v>153</v>
      </c>
      <c r="B56" s="2">
        <v>5499</v>
      </c>
      <c r="C56" s="2">
        <v>90</v>
      </c>
      <c r="D56" s="2">
        <v>398</v>
      </c>
      <c r="E56" s="2">
        <v>11.8</v>
      </c>
      <c r="F56" s="2">
        <v>4</v>
      </c>
      <c r="G56" s="2">
        <v>58.5</v>
      </c>
    </row>
    <row r="57" spans="1:7" ht="12.75">
      <c r="A57" t="s">
        <v>153</v>
      </c>
      <c r="B57" s="2">
        <v>5499</v>
      </c>
      <c r="C57" s="2">
        <v>90</v>
      </c>
      <c r="D57" s="2">
        <v>398</v>
      </c>
      <c r="E57" s="2">
        <v>11.8</v>
      </c>
      <c r="F57" s="2">
        <v>4</v>
      </c>
      <c r="G57" s="2">
        <v>58.5</v>
      </c>
    </row>
    <row r="58" spans="1:7" ht="12.75">
      <c r="A58" t="s">
        <v>154</v>
      </c>
      <c r="B58" s="2">
        <v>1099</v>
      </c>
      <c r="C58" s="2">
        <v>41</v>
      </c>
      <c r="D58" s="2">
        <v>49</v>
      </c>
      <c r="E58" s="2">
        <v>4.5</v>
      </c>
      <c r="F58" s="2">
        <v>2</v>
      </c>
      <c r="G58" s="2">
        <v>33.9</v>
      </c>
    </row>
    <row r="59" spans="1:7" ht="12.75">
      <c r="A59" t="s">
        <v>155</v>
      </c>
      <c r="B59" s="2">
        <v>5099</v>
      </c>
      <c r="C59" s="2">
        <v>54</v>
      </c>
      <c r="D59" s="2">
        <v>125</v>
      </c>
      <c r="E59" s="2">
        <v>13.8</v>
      </c>
      <c r="F59" s="2">
        <v>2</v>
      </c>
      <c r="G59" s="2">
        <v>57.1</v>
      </c>
    </row>
    <row r="60" spans="1:7" ht="12.75">
      <c r="A60" t="s">
        <v>156</v>
      </c>
      <c r="B60" s="2">
        <v>5999</v>
      </c>
      <c r="C60" s="2">
        <v>66</v>
      </c>
      <c r="D60" s="2">
        <v>249</v>
      </c>
      <c r="E60" s="2">
        <v>13.8</v>
      </c>
      <c r="F60" s="2">
        <v>2</v>
      </c>
      <c r="G60" s="2">
        <v>57.9</v>
      </c>
    </row>
    <row r="61" spans="1:7" ht="12.75">
      <c r="A61" t="s">
        <v>157</v>
      </c>
      <c r="B61" s="2">
        <v>2849</v>
      </c>
      <c r="C61" s="2">
        <v>44</v>
      </c>
      <c r="D61" s="2">
        <v>65</v>
      </c>
      <c r="E61" s="2">
        <v>12</v>
      </c>
      <c r="F61" s="2">
        <v>2</v>
      </c>
      <c r="G61" s="2">
        <v>44.1</v>
      </c>
    </row>
    <row r="62" spans="1:7" ht="12.75">
      <c r="A62" t="s">
        <v>158</v>
      </c>
      <c r="B62" s="2">
        <v>3099</v>
      </c>
      <c r="C62" s="2">
        <v>48</v>
      </c>
      <c r="D62" s="2">
        <v>85</v>
      </c>
      <c r="E62" s="2">
        <v>12.8</v>
      </c>
      <c r="F62" s="2">
        <v>2</v>
      </c>
      <c r="G62" s="2">
        <v>48.8</v>
      </c>
    </row>
    <row r="63" spans="1:7" ht="12.75">
      <c r="A63" t="s">
        <v>159</v>
      </c>
      <c r="B63" s="2">
        <v>3199</v>
      </c>
      <c r="C63" s="2">
        <v>48</v>
      </c>
      <c r="D63" s="2">
        <v>85</v>
      </c>
      <c r="E63" s="2">
        <v>14</v>
      </c>
      <c r="F63" s="2">
        <v>2</v>
      </c>
      <c r="G63" s="2">
        <v>50.4</v>
      </c>
    </row>
    <row r="64" spans="1:7" ht="12.75">
      <c r="A64" t="s">
        <v>160</v>
      </c>
      <c r="B64" s="2">
        <v>5599</v>
      </c>
      <c r="C64" s="2">
        <v>77</v>
      </c>
      <c r="D64" s="2">
        <v>249</v>
      </c>
      <c r="E64" s="2">
        <v>13.4</v>
      </c>
      <c r="F64" s="2">
        <v>4</v>
      </c>
      <c r="G64" s="2">
        <v>58.1</v>
      </c>
    </row>
    <row r="65" spans="1:7" ht="12.75">
      <c r="A65" t="s">
        <v>161</v>
      </c>
      <c r="B65" s="2">
        <v>6499</v>
      </c>
      <c r="C65" s="2">
        <v>96</v>
      </c>
      <c r="D65" s="2">
        <v>449</v>
      </c>
      <c r="E65" s="2">
        <v>13.8</v>
      </c>
      <c r="F65" s="2">
        <v>4</v>
      </c>
      <c r="G65" s="2">
        <v>58.5</v>
      </c>
    </row>
    <row r="66" spans="1:7" ht="12.75">
      <c r="A66" t="s">
        <v>162</v>
      </c>
      <c r="B66" s="2">
        <v>1079</v>
      </c>
      <c r="C66" s="2">
        <v>40</v>
      </c>
      <c r="D66" s="2">
        <v>49</v>
      </c>
      <c r="E66" s="2">
        <v>4.1</v>
      </c>
      <c r="F66" s="2">
        <v>2</v>
      </c>
      <c r="G66" s="2">
        <v>33.7</v>
      </c>
    </row>
    <row r="67" spans="1:7" ht="12.75">
      <c r="A67" t="s">
        <v>163</v>
      </c>
      <c r="B67" s="2">
        <v>1249</v>
      </c>
      <c r="C67" s="2">
        <v>47</v>
      </c>
      <c r="D67" s="2">
        <v>79</v>
      </c>
      <c r="E67" s="2">
        <v>7.3</v>
      </c>
      <c r="F67" s="2">
        <v>2</v>
      </c>
      <c r="G67" s="2">
        <v>41</v>
      </c>
    </row>
    <row r="68" spans="1:7" ht="12.75">
      <c r="A68" t="s">
        <v>164</v>
      </c>
      <c r="B68" s="2">
        <v>2399</v>
      </c>
      <c r="C68" s="2">
        <v>54</v>
      </c>
      <c r="D68" s="2">
        <v>124</v>
      </c>
      <c r="E68" s="2">
        <v>10.4</v>
      </c>
      <c r="F68" s="2">
        <v>4</v>
      </c>
      <c r="G68" s="2">
        <v>49</v>
      </c>
    </row>
    <row r="69" spans="1:7" ht="12.75">
      <c r="A69" t="s">
        <v>165</v>
      </c>
      <c r="B69" s="2">
        <v>2499</v>
      </c>
      <c r="C69" s="2">
        <v>54</v>
      </c>
      <c r="D69" s="2">
        <v>124</v>
      </c>
      <c r="E69" s="2">
        <v>11.6</v>
      </c>
      <c r="F69" s="2">
        <v>4</v>
      </c>
      <c r="G69" s="2">
        <v>50</v>
      </c>
    </row>
    <row r="70" spans="1:7" ht="12.75">
      <c r="A70" t="s">
        <v>166</v>
      </c>
      <c r="B70" s="2">
        <v>3299</v>
      </c>
      <c r="C70" s="2">
        <v>70</v>
      </c>
      <c r="D70" s="2">
        <v>223</v>
      </c>
      <c r="E70" s="2">
        <v>12</v>
      </c>
      <c r="F70" s="2">
        <v>4</v>
      </c>
      <c r="G70" s="2">
        <v>54.1</v>
      </c>
    </row>
    <row r="71" spans="1:7" ht="12.75">
      <c r="A71" t="s">
        <v>167</v>
      </c>
      <c r="B71" s="2">
        <v>4399</v>
      </c>
      <c r="C71" s="2">
        <v>73</v>
      </c>
      <c r="D71" s="2">
        <v>249</v>
      </c>
      <c r="E71" s="2">
        <v>12</v>
      </c>
      <c r="F71" s="2">
        <v>4</v>
      </c>
      <c r="G71" s="2">
        <v>55.3</v>
      </c>
    </row>
    <row r="72" spans="1:7" ht="12.75">
      <c r="A72" t="s">
        <v>168</v>
      </c>
      <c r="B72" s="2">
        <v>1699</v>
      </c>
      <c r="C72" s="2">
        <v>47</v>
      </c>
      <c r="D72" s="2">
        <v>89</v>
      </c>
      <c r="E72" s="2">
        <v>6.3</v>
      </c>
      <c r="F72" s="2">
        <v>4</v>
      </c>
      <c r="G72" s="2">
        <v>40.9</v>
      </c>
    </row>
    <row r="73" spans="1:7" ht="12.75">
      <c r="A73" t="s">
        <v>169</v>
      </c>
      <c r="B73" s="2">
        <v>3699</v>
      </c>
      <c r="C73" s="2">
        <v>67</v>
      </c>
      <c r="D73" s="2">
        <v>196</v>
      </c>
      <c r="E73" s="2">
        <v>10.4</v>
      </c>
      <c r="F73" s="2">
        <v>4</v>
      </c>
      <c r="G73" s="2">
        <v>52.2</v>
      </c>
    </row>
    <row r="74" spans="1:7" ht="12.75">
      <c r="A74" t="s">
        <v>170</v>
      </c>
      <c r="B74" s="2">
        <v>5899</v>
      </c>
      <c r="C74" s="2">
        <v>77</v>
      </c>
      <c r="D74" s="2">
        <v>249</v>
      </c>
      <c r="E74" s="2">
        <v>14.57</v>
      </c>
      <c r="F74" s="2">
        <v>4</v>
      </c>
      <c r="G74" s="2">
        <v>58.1</v>
      </c>
    </row>
    <row r="75" spans="1:7" ht="12.75">
      <c r="A75" t="s">
        <v>171</v>
      </c>
      <c r="B75" s="2">
        <v>6599</v>
      </c>
      <c r="C75" s="2">
        <v>95</v>
      </c>
      <c r="D75" s="2">
        <v>449</v>
      </c>
      <c r="E75" s="2">
        <v>14.57</v>
      </c>
      <c r="F75" s="2">
        <v>4</v>
      </c>
      <c r="G75" s="2">
        <v>58.4</v>
      </c>
    </row>
    <row r="76" spans="1:7" ht="12.75">
      <c r="A76" t="s">
        <v>172</v>
      </c>
      <c r="B76" s="2">
        <v>5299</v>
      </c>
      <c r="C76" s="2">
        <v>54</v>
      </c>
      <c r="D76" s="2">
        <v>124</v>
      </c>
      <c r="E76" s="2">
        <v>15.8</v>
      </c>
      <c r="F76" s="2">
        <v>4</v>
      </c>
      <c r="G76" s="2">
        <v>58.3</v>
      </c>
    </row>
    <row r="77" spans="1:7" ht="12.75">
      <c r="A77" t="s">
        <v>173</v>
      </c>
      <c r="B77" s="2">
        <v>6099</v>
      </c>
      <c r="C77" s="2">
        <v>66</v>
      </c>
      <c r="D77" s="2">
        <v>249</v>
      </c>
      <c r="E77" s="2">
        <v>15.6</v>
      </c>
      <c r="F77" s="2">
        <v>2</v>
      </c>
      <c r="G77" s="2">
        <v>58</v>
      </c>
    </row>
    <row r="78" spans="1:7" ht="12.75">
      <c r="A78" t="s">
        <v>174</v>
      </c>
      <c r="B78" s="2">
        <v>5699</v>
      </c>
      <c r="C78" s="2">
        <v>77</v>
      </c>
      <c r="D78" s="2">
        <v>249</v>
      </c>
      <c r="E78" s="2">
        <v>15</v>
      </c>
      <c r="F78" s="2">
        <v>4</v>
      </c>
      <c r="G78" s="2">
        <v>58.5</v>
      </c>
    </row>
    <row r="79" spans="1:7" ht="12.75">
      <c r="A79" t="s">
        <v>175</v>
      </c>
      <c r="B79" s="2">
        <v>6399</v>
      </c>
      <c r="C79" s="2">
        <v>95</v>
      </c>
      <c r="D79" s="2">
        <v>449</v>
      </c>
      <c r="E79" s="2">
        <v>14.6</v>
      </c>
      <c r="F79" s="2">
        <v>4</v>
      </c>
      <c r="G79" s="2">
        <v>49.5</v>
      </c>
    </row>
    <row r="80" spans="1:7" ht="12.75">
      <c r="A80" t="s">
        <v>176</v>
      </c>
      <c r="B80" s="2">
        <v>3099</v>
      </c>
      <c r="C80" s="2">
        <v>47</v>
      </c>
      <c r="D80" s="2">
        <v>85</v>
      </c>
      <c r="E80" s="2">
        <v>13.8</v>
      </c>
      <c r="F80" s="2">
        <v>2</v>
      </c>
      <c r="G80" s="2">
        <v>58</v>
      </c>
    </row>
    <row r="81" spans="1:7" ht="12.75">
      <c r="A81" t="s">
        <v>177</v>
      </c>
      <c r="B81" s="2">
        <v>8998</v>
      </c>
      <c r="C81" s="2">
        <v>100</v>
      </c>
      <c r="D81" s="2">
        <v>449</v>
      </c>
      <c r="E81" s="2">
        <v>14.9</v>
      </c>
      <c r="F81" s="2">
        <v>4</v>
      </c>
      <c r="G81" s="2">
        <v>58</v>
      </c>
    </row>
    <row r="82" spans="1:7" ht="12.75">
      <c r="A82" t="s">
        <v>178</v>
      </c>
      <c r="B82" s="2">
        <v>8998</v>
      </c>
      <c r="C82" s="2">
        <v>100</v>
      </c>
      <c r="D82" s="2">
        <v>549</v>
      </c>
      <c r="E82" s="2">
        <v>14.9</v>
      </c>
      <c r="F82" s="2">
        <v>4</v>
      </c>
      <c r="G82" s="2">
        <v>58</v>
      </c>
    </row>
    <row r="83" spans="1:7" ht="12.75">
      <c r="A83" t="s">
        <v>179</v>
      </c>
      <c r="B83" s="2">
        <v>5999</v>
      </c>
      <c r="C83" s="2">
        <v>76</v>
      </c>
      <c r="D83" s="2">
        <v>249</v>
      </c>
      <c r="E83" s="2">
        <v>13.4</v>
      </c>
      <c r="F83" s="2">
        <v>4</v>
      </c>
      <c r="G83" s="2">
        <v>58</v>
      </c>
    </row>
    <row r="84" spans="1:7" ht="12.75">
      <c r="A84" t="s">
        <v>180</v>
      </c>
      <c r="B84" s="2">
        <v>6899</v>
      </c>
      <c r="C84" s="2">
        <v>97</v>
      </c>
      <c r="D84" s="2">
        <v>501</v>
      </c>
      <c r="E84" s="2">
        <v>13.4</v>
      </c>
      <c r="F84" s="2">
        <v>4</v>
      </c>
      <c r="G84" s="2">
        <v>58</v>
      </c>
    </row>
    <row r="85" spans="1:7" ht="12.75">
      <c r="A85" t="s">
        <v>181</v>
      </c>
      <c r="B85" s="2">
        <v>6499</v>
      </c>
      <c r="C85" s="2">
        <v>97</v>
      </c>
      <c r="D85" s="2">
        <v>449</v>
      </c>
      <c r="E85" s="2">
        <v>13.4</v>
      </c>
      <c r="F85" s="2">
        <v>4</v>
      </c>
      <c r="G85" s="2">
        <v>58</v>
      </c>
    </row>
    <row r="86" spans="1:7" ht="12.75">
      <c r="A86" t="s">
        <v>182</v>
      </c>
      <c r="B86" s="2">
        <v>6299</v>
      </c>
      <c r="C86" s="2">
        <v>76</v>
      </c>
      <c r="D86" s="2">
        <v>249</v>
      </c>
      <c r="E86" s="2">
        <v>13.4</v>
      </c>
      <c r="F86" s="2">
        <v>4</v>
      </c>
      <c r="G86" s="2">
        <v>57</v>
      </c>
    </row>
    <row r="87" spans="1:7" ht="12.75">
      <c r="A87" t="s">
        <v>183</v>
      </c>
      <c r="B87" s="2">
        <v>6889</v>
      </c>
      <c r="C87" s="2">
        <v>97</v>
      </c>
      <c r="D87" s="2">
        <v>449</v>
      </c>
      <c r="E87" s="2">
        <v>13.4</v>
      </c>
      <c r="F87" s="2">
        <v>4</v>
      </c>
      <c r="G87" s="2">
        <v>57</v>
      </c>
    </row>
    <row r="88" spans="1:7" ht="12.75">
      <c r="A88" t="s">
        <v>184</v>
      </c>
      <c r="B88" s="2">
        <v>7199</v>
      </c>
      <c r="C88" s="2">
        <v>97</v>
      </c>
      <c r="D88" s="2">
        <v>501</v>
      </c>
      <c r="E88" s="2">
        <v>13.4</v>
      </c>
      <c r="F88" s="2">
        <v>4</v>
      </c>
      <c r="G88" s="2">
        <v>58.86</v>
      </c>
    </row>
    <row r="89" spans="1:7" ht="12.75">
      <c r="A89" t="s">
        <v>185</v>
      </c>
      <c r="B89" s="2">
        <v>6799</v>
      </c>
      <c r="C89" s="2">
        <v>97</v>
      </c>
      <c r="D89" s="2">
        <v>501</v>
      </c>
      <c r="E89" s="2">
        <v>10.63</v>
      </c>
      <c r="F89" s="2">
        <v>4</v>
      </c>
      <c r="G89" s="2">
        <v>51.97</v>
      </c>
    </row>
    <row r="90" spans="1:7" ht="12.75">
      <c r="A90" t="s">
        <v>186</v>
      </c>
      <c r="B90" s="2">
        <v>7299</v>
      </c>
      <c r="C90" s="2">
        <v>97</v>
      </c>
      <c r="D90" s="2">
        <v>449</v>
      </c>
      <c r="E90" s="2">
        <v>10.63</v>
      </c>
      <c r="F90" s="2">
        <v>4</v>
      </c>
      <c r="G90" s="2">
        <v>51.97</v>
      </c>
    </row>
    <row r="91" spans="1:7" ht="12.75">
      <c r="A91" t="s">
        <v>187</v>
      </c>
      <c r="B91" s="2">
        <v>5199</v>
      </c>
      <c r="C91" s="2">
        <v>54</v>
      </c>
      <c r="D91" s="2">
        <v>124.8</v>
      </c>
      <c r="E91" s="2">
        <v>13.6</v>
      </c>
      <c r="F91" s="2">
        <v>2</v>
      </c>
      <c r="G91" s="2">
        <v>51.97</v>
      </c>
    </row>
    <row r="92" spans="1:7" ht="12.75">
      <c r="A92" t="s">
        <v>188</v>
      </c>
      <c r="B92" s="2">
        <v>5299</v>
      </c>
      <c r="C92" s="2">
        <v>64</v>
      </c>
      <c r="D92" s="2">
        <v>175.3</v>
      </c>
      <c r="E92" s="2">
        <v>13.6</v>
      </c>
      <c r="F92" s="2">
        <v>2</v>
      </c>
      <c r="G92" s="2">
        <v>51.97</v>
      </c>
    </row>
    <row r="93" spans="1:7" ht="12.75">
      <c r="A93" t="s">
        <v>189</v>
      </c>
      <c r="B93" s="2">
        <v>6249</v>
      </c>
      <c r="C93" s="2">
        <v>76</v>
      </c>
      <c r="D93" s="2">
        <v>272.2</v>
      </c>
      <c r="E93" s="2">
        <v>13.6</v>
      </c>
      <c r="F93" s="2">
        <v>2</v>
      </c>
      <c r="G93" s="2">
        <v>51.97</v>
      </c>
    </row>
    <row r="94" spans="1:7" ht="12.75">
      <c r="A94" t="s">
        <v>189</v>
      </c>
      <c r="B94" s="2">
        <v>6249</v>
      </c>
      <c r="C94" s="2">
        <v>76</v>
      </c>
      <c r="D94" s="2">
        <v>272.2</v>
      </c>
      <c r="E94" s="2">
        <v>13.6</v>
      </c>
      <c r="F94" s="2">
        <v>2</v>
      </c>
      <c r="G94" s="2">
        <v>58.5</v>
      </c>
    </row>
  </sheetData>
  <sheetProtection/>
  <mergeCells count="3">
    <mergeCell ref="H1:I1"/>
    <mergeCell ref="K7:L7"/>
    <mergeCell ref="L33:M33"/>
  </mergeCells>
  <printOptions/>
  <pageMargins left="0.7" right="0.7" top="0.75" bottom="0.75" header="0.3" footer="0.3"/>
  <pageSetup orientation="portrait" paperSize="9"/>
  <drawing r:id="rId4"/>
  <legacyDrawing r:id="rId3"/>
  <oleObjects>
    <oleObject progId="Equation.2" shapeId="354155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Andrews</dc:creator>
  <cp:keywords/>
  <dc:description/>
  <cp:lastModifiedBy>RAndrews</cp:lastModifiedBy>
  <dcterms:created xsi:type="dcterms:W3CDTF">1997-11-10T21:05:07Z</dcterms:created>
  <dcterms:modified xsi:type="dcterms:W3CDTF">2014-04-30T01:47:06Z</dcterms:modified>
  <cp:category/>
  <cp:version/>
  <cp:contentType/>
  <cp:contentStatus/>
</cp:coreProperties>
</file>