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8940" windowHeight="3855" activeTab="0"/>
  </bookViews>
  <sheets>
    <sheet name="Intro" sheetId="1" r:id="rId1"/>
    <sheet name="Correlation Ex." sheetId="2" r:id="rId2"/>
    <sheet name="Regress 1" sheetId="3" r:id="rId3"/>
    <sheet name="Line" sheetId="4" r:id="rId4"/>
    <sheet name="SS" sheetId="5" r:id="rId5"/>
    <sheet name="R-Square" sheetId="6" r:id="rId6"/>
    <sheet name="Example " sheetId="7" r:id="rId7"/>
    <sheet name="Regression Ex." sheetId="8" r:id="rId8"/>
  </sheets>
  <definedNames/>
  <calcPr fullCalcOnLoad="1"/>
</workbook>
</file>

<file path=xl/comments2.xml><?xml version="1.0" encoding="utf-8"?>
<comments xmlns="http://schemas.openxmlformats.org/spreadsheetml/2006/main">
  <authors>
    <author>LENOVO USER</author>
  </authors>
  <commentList>
    <comment ref="B14" authorId="0">
      <text>
        <r>
          <rPr>
            <b/>
            <sz val="8"/>
            <rFont val="Tahoma"/>
            <family val="2"/>
          </rPr>
          <t>STDEV fucntion is from 2007 &amp; earlier.  STDEV.S is the function listed in the 2010 menu of functions.</t>
        </r>
        <r>
          <rPr>
            <sz val="8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2"/>
          </rPr>
          <t>STDEV fucntion is from 2007 &amp; earlier.  STDEV.S is the function listed in the 2010 menu of functions.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Correlation using formula at bottom of page 166.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Formula at the top of page 167.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LENOVO USER</author>
  </authors>
  <commentList>
    <comment ref="B14" authorId="0">
      <text>
        <r>
          <rPr>
            <b/>
            <sz val="8"/>
            <rFont val="Tahoma"/>
            <family val="2"/>
          </rPr>
          <t>STDEV fucntion is from 2007 &amp; earlier.  STDEV.S is the function listed in the 2010 menu of functions.</t>
        </r>
        <r>
          <rPr>
            <sz val="8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2"/>
          </rPr>
          <t>STDEV fucntion is from 2007 &amp; earlier.  STDEV.S is the function listed in the 2010 menu of functions.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<sst xmlns="http://schemas.openxmlformats.org/spreadsheetml/2006/main" count="103" uniqueCount="87">
  <si>
    <t>Town</t>
  </si>
  <si>
    <t>Sales</t>
  </si>
  <si>
    <t>Population</t>
  </si>
  <si>
    <t>Total Housing Units</t>
  </si>
  <si>
    <t>Unemp Rate</t>
  </si>
  <si>
    <t>Median Age</t>
  </si>
  <si>
    <t>Supermarket Sales data from Sharpe Chapter 8 Data set</t>
  </si>
  <si>
    <t>XY Scatter shown in problem 27 on page 217</t>
  </si>
  <si>
    <t>Mean</t>
  </si>
  <si>
    <t>Std. Dev.</t>
  </si>
  <si>
    <r>
      <t>Z</t>
    </r>
    <r>
      <rPr>
        <b/>
        <vertAlign val="subscript"/>
        <sz val="10"/>
        <color indexed="12"/>
        <rFont val="Arial"/>
        <family val="2"/>
      </rPr>
      <t>Sales</t>
    </r>
  </si>
  <si>
    <r>
      <t>Z</t>
    </r>
    <r>
      <rPr>
        <b/>
        <vertAlign val="subscript"/>
        <sz val="10"/>
        <color indexed="12"/>
        <rFont val="Arial"/>
        <family val="2"/>
      </rPr>
      <t>Population</t>
    </r>
  </si>
  <si>
    <r>
      <t>Z</t>
    </r>
    <r>
      <rPr>
        <b/>
        <vertAlign val="subscript"/>
        <sz val="10"/>
        <color indexed="12"/>
        <rFont val="Arial"/>
        <family val="2"/>
      </rPr>
      <t>sales</t>
    </r>
    <r>
      <rPr>
        <b/>
        <sz val="10"/>
        <color indexed="12"/>
        <rFont val="Arial"/>
        <family val="2"/>
      </rPr>
      <t>*Z</t>
    </r>
    <r>
      <rPr>
        <b/>
        <vertAlign val="subscript"/>
        <sz val="10"/>
        <color indexed="12"/>
        <rFont val="Arial"/>
        <family val="2"/>
      </rPr>
      <t>Population</t>
    </r>
  </si>
  <si>
    <t xml:space="preserve">Correlation </t>
  </si>
  <si>
    <t>= Total</t>
  </si>
  <si>
    <t xml:space="preserve">= r </t>
  </si>
  <si>
    <t>S-mean</t>
  </si>
  <si>
    <t>P-mean</t>
  </si>
  <si>
    <t>(S-mean)*(P-mean)</t>
  </si>
  <si>
    <t xml:space="preserve"> =CORREL(B3:B12,C3:C12)</t>
  </si>
  <si>
    <t>Sum</t>
  </si>
  <si>
    <r>
      <t>(S-mean)</t>
    </r>
    <r>
      <rPr>
        <b/>
        <vertAlign val="superscript"/>
        <sz val="10"/>
        <color indexed="17"/>
        <rFont val="Arial"/>
        <family val="2"/>
      </rPr>
      <t>2</t>
    </r>
  </si>
  <si>
    <r>
      <t>(P-mean)</t>
    </r>
    <r>
      <rPr>
        <b/>
        <vertAlign val="superscript"/>
        <sz val="10"/>
        <color indexed="17"/>
        <rFont val="Arial"/>
        <family val="2"/>
      </rPr>
      <t>2</t>
    </r>
  </si>
  <si>
    <t>Y 
Sales</t>
  </si>
  <si>
    <t>X
Population</t>
  </si>
  <si>
    <t xml:space="preserve"> =SLOPE(B3:B12,C3:C12)</t>
  </si>
  <si>
    <t xml:space="preserve"> =RSQ(B3:B12,C3:C12)</t>
  </si>
  <si>
    <t xml:space="preserve"> =STEYX(B3:B12,C3:C12)</t>
  </si>
  <si>
    <t xml:space="preserve">Excel functions for regression </t>
  </si>
  <si>
    <r>
      <t>s</t>
    </r>
    <r>
      <rPr>
        <b/>
        <vertAlign val="subscript"/>
        <sz val="10"/>
        <color indexed="12"/>
        <rFont val="Arial"/>
        <family val="2"/>
      </rPr>
      <t>e</t>
    </r>
    <r>
      <rPr>
        <b/>
        <sz val="10"/>
        <color indexed="12"/>
        <rFont val="Arial"/>
        <family val="2"/>
      </rPr>
      <t xml:space="preserve"> =</t>
    </r>
  </si>
  <si>
    <r>
      <t>R</t>
    </r>
    <r>
      <rPr>
        <b/>
        <vertAlign val="super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=</t>
    </r>
  </si>
  <si>
    <t>Y-hat</t>
  </si>
  <si>
    <t xml:space="preserve">Residual </t>
  </si>
  <si>
    <t>Sum of Squared Residuals =</t>
  </si>
  <si>
    <r>
      <t>Standard Deviation of Residuals = s</t>
    </r>
    <r>
      <rPr>
        <b/>
        <vertAlign val="subscript"/>
        <sz val="10"/>
        <color indexed="17"/>
        <rFont val="Arial"/>
        <family val="2"/>
      </rPr>
      <t>e</t>
    </r>
    <r>
      <rPr>
        <b/>
        <sz val="10"/>
        <color indexed="17"/>
        <rFont val="Arial"/>
        <family val="2"/>
      </rPr>
      <t xml:space="preserve"> =</t>
    </r>
  </si>
  <si>
    <t xml:space="preserve"> =INTERCEPT(B3:B12,C3:C12)</t>
  </si>
  <si>
    <t xml:space="preserve">Regression output from Data Analysis 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</si>
  <si>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</si>
  <si>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</si>
  <si>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</si>
  <si>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</si>
  <si>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</si>
  <si>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</si>
  <si>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</si>
  <si>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</si>
  <si>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</si>
  <si>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</si>
  <si>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</si>
  <si>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</si>
  <si>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</si>
  <si>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</si>
  <si>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</si>
  <si>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</si>
  <si>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</si>
  <si>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</si>
  <si>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</si>
  <si>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</si>
  <si>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</si>
  <si>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</si>
  <si>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</si>
  <si>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</si>
  <si>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</si>
  <si>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</si>
  <si>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Y 
Sales</t>
  </si>
  <si>
    <t>Residuals</t>
  </si>
  <si>
    <t>X = Population</t>
  </si>
  <si>
    <r>
      <t xml:space="preserve"> = Standard Deviation of Residuals = s</t>
    </r>
    <r>
      <rPr>
        <b/>
        <vertAlign val="subscript"/>
        <sz val="10"/>
        <color indexed="8"/>
        <rFont val="Arial"/>
        <family val="2"/>
      </rPr>
      <t>e</t>
    </r>
  </si>
  <si>
    <r>
      <t xml:space="preserve"> = R</t>
    </r>
    <r>
      <rPr>
        <b/>
        <vertAlign val="superscript"/>
        <sz val="10"/>
        <color indexed="8"/>
        <rFont val="Arial"/>
        <family val="2"/>
      </rPr>
      <t>2</t>
    </r>
  </si>
  <si>
    <t>r  =</t>
  </si>
  <si>
    <r>
      <t>Slope = b</t>
    </r>
    <r>
      <rPr>
        <b/>
        <vertAlign val="subscript"/>
        <sz val="10"/>
        <color indexed="12"/>
        <rFont val="Arial"/>
        <family val="2"/>
      </rPr>
      <t>1</t>
    </r>
    <r>
      <rPr>
        <b/>
        <sz val="10"/>
        <color indexed="12"/>
        <rFont val="Arial"/>
        <family val="2"/>
      </rPr>
      <t xml:space="preserve"> =</t>
    </r>
  </si>
  <si>
    <r>
      <t xml:space="preserve"> Intercept = b</t>
    </r>
    <r>
      <rPr>
        <b/>
        <vertAlign val="subscript"/>
        <sz val="10"/>
        <color indexed="12"/>
        <rFont val="Arial"/>
        <family val="2"/>
      </rPr>
      <t>0</t>
    </r>
    <r>
      <rPr>
        <b/>
        <sz val="10"/>
        <color indexed="12"/>
        <rFont val="Arial"/>
        <family val="2"/>
      </rPr>
      <t xml:space="preserve"> =</t>
    </r>
  </si>
  <si>
    <t>= Formula page 197</t>
  </si>
  <si>
    <t>= Formula page 198</t>
  </si>
  <si>
    <r>
      <t>Slope = b</t>
    </r>
    <r>
      <rPr>
        <b/>
        <vertAlign val="subscript"/>
        <sz val="10"/>
        <color indexed="53"/>
        <rFont val="Arial"/>
        <family val="2"/>
      </rPr>
      <t>1</t>
    </r>
    <r>
      <rPr>
        <b/>
        <sz val="10"/>
        <color indexed="53"/>
        <rFont val="Arial"/>
        <family val="2"/>
      </rPr>
      <t xml:space="preserve"> =</t>
    </r>
  </si>
  <si>
    <r>
      <t xml:space="preserve"> Intercept = b</t>
    </r>
    <r>
      <rPr>
        <b/>
        <vertAlign val="subscript"/>
        <sz val="10"/>
        <color indexed="53"/>
        <rFont val="Arial"/>
        <family val="2"/>
      </rPr>
      <t>0</t>
    </r>
    <r>
      <rPr>
        <b/>
        <sz val="10"/>
        <color indexed="53"/>
        <rFont val="Arial"/>
        <family val="2"/>
      </rPr>
      <t xml:space="preserve"> =</t>
    </r>
  </si>
  <si>
    <t xml:space="preserve">Variance of the Residuals = Variance of Y values around the fitted regression line </t>
  </si>
  <si>
    <r>
      <rPr>
        <b/>
        <sz val="12"/>
        <rFont val="Calibri"/>
        <family val="2"/>
      </rPr>
      <t xml:space="preserve">Σ </t>
    </r>
    <r>
      <rPr>
        <b/>
        <sz val="12"/>
        <rFont val="Arial"/>
        <family val="2"/>
      </rPr>
      <t>e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= </t>
    </r>
    <r>
      <rPr>
        <b/>
        <sz val="12"/>
        <rFont val="Calibri"/>
        <family val="2"/>
      </rPr>
      <t>Σ (</t>
    </r>
    <r>
      <rPr>
        <b/>
        <sz val="12"/>
        <rFont val="Arial"/>
        <family val="2"/>
      </rPr>
      <t>residual)</t>
    </r>
    <r>
      <rPr>
        <b/>
        <vertAlign val="superscript"/>
        <sz val="12"/>
        <rFont val="Arial"/>
        <family val="2"/>
      </rPr>
      <t>2</t>
    </r>
  </si>
  <si>
    <t xml:space="preserve"> </t>
  </si>
  <si>
    <r>
      <t>Mean Square Error = Mean Square Residual = s</t>
    </r>
    <r>
      <rPr>
        <b/>
        <vertAlign val="subscript"/>
        <sz val="12"/>
        <rFont val="Arial"/>
        <family val="2"/>
      </rPr>
      <t>e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=</t>
    </r>
  </si>
  <si>
    <r>
      <rPr>
        <b/>
        <sz val="12"/>
        <rFont val="Arial"/>
        <family val="2"/>
      </rPr>
      <t>(n-2)</t>
    </r>
    <r>
      <rPr>
        <sz val="10"/>
        <rFont val="Arial"/>
        <family val="2"/>
      </rPr>
      <t xml:space="preserve"> = degrees of freedom error</t>
    </r>
  </si>
  <si>
    <t>---------------------------------------------------------------------</t>
  </si>
  <si>
    <r>
      <t>Standard Deviation of the Residuals = Standard Deviation of Y values around the fitted regression line = s</t>
    </r>
    <r>
      <rPr>
        <b/>
        <vertAlign val="subscript"/>
        <sz val="12"/>
        <rFont val="Arial"/>
        <family val="2"/>
      </rPr>
      <t xml:space="preserve">e </t>
    </r>
  </si>
  <si>
    <t>=</t>
  </si>
  <si>
    <t>SS(Error)</t>
  </si>
  <si>
    <t>(n-2)</t>
  </si>
  <si>
    <t>(pg. 167) Correlation =</t>
  </si>
  <si>
    <t>(pg. 166)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</si>
</sst>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2"/>
      <color indexed="10"/>
      <name val="Calibri"/>
      <family val="2"/>
    </font>
    <font>
      <b/>
      <vertAlign val="superscript"/>
      <sz val="12"/>
      <color indexed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2"/>
      <name val="Arial"/>
      <family val="2"/>
    </font>
    <font>
      <b/>
      <vertAlign val="subscript"/>
      <sz val="10"/>
      <color indexed="12"/>
      <name val="Arial"/>
      <family val="2"/>
    </font>
    <font>
      <b/>
      <vertAlign val="superscript"/>
      <sz val="10"/>
      <color indexed="17"/>
      <name val="Arial"/>
      <family val="2"/>
    </font>
    <font>
      <i/>
      <sz val="10"/>
      <name val="Arial"/>
      <family val="2"/>
    </font>
    <font>
      <b/>
      <sz val="10"/>
      <color indexed="17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53"/>
      <name val="Arial"/>
      <family val="2"/>
    </font>
    <font>
      <b/>
      <vertAlign val="subscript"/>
      <sz val="10"/>
      <color indexed="5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vertAlign val="superscript"/>
      <sz val="12"/>
      <name val="Arial"/>
      <family val="2"/>
    </font>
    <font>
      <b/>
      <vertAlign val="sub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8"/>
      <color indexed="60"/>
      <name val="Calibri"/>
      <family val="2"/>
    </font>
    <font>
      <sz val="12"/>
      <color indexed="8"/>
      <name val="Calibri"/>
      <family val="2"/>
    </font>
    <font>
      <b/>
      <sz val="16"/>
      <color indexed="12"/>
      <name val="Calibri"/>
      <family val="2"/>
    </font>
    <font>
      <b/>
      <sz val="12"/>
      <color indexed="8"/>
      <name val="Calibri"/>
      <family val="2"/>
    </font>
    <font>
      <b/>
      <sz val="14"/>
      <color indexed="12"/>
      <name val="Calibri"/>
      <family val="2"/>
    </font>
    <font>
      <b/>
      <sz val="14"/>
      <color indexed="17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4"/>
      <color indexed="17"/>
      <name val="Arial"/>
      <family val="2"/>
    </font>
    <font>
      <sz val="13"/>
      <color indexed="8"/>
      <name val="Arial"/>
      <family val="2"/>
    </font>
    <font>
      <b/>
      <sz val="13"/>
      <color indexed="12"/>
      <name val="Arial"/>
      <family val="2"/>
    </font>
    <font>
      <b/>
      <sz val="13"/>
      <color indexed="60"/>
      <name val="Arial"/>
      <family val="2"/>
    </font>
    <font>
      <b/>
      <sz val="13"/>
      <color indexed="17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Symbol"/>
      <family val="1"/>
    </font>
    <font>
      <b/>
      <vertAlign val="subscript"/>
      <sz val="16"/>
      <color indexed="8"/>
      <name val="Times New Roman"/>
      <family val="1"/>
    </font>
    <font>
      <sz val="16"/>
      <color indexed="8"/>
      <name val="Symbol"/>
      <family val="1"/>
    </font>
    <font>
      <vertAlign val="subscript"/>
      <sz val="16"/>
      <color indexed="8"/>
      <name val="Times New Roman"/>
      <family val="1"/>
    </font>
    <font>
      <vertAlign val="superscript"/>
      <sz val="16"/>
      <color indexed="8"/>
      <name val="Times New Roman"/>
      <family val="1"/>
    </font>
    <font>
      <vertAlign val="subscript"/>
      <sz val="16"/>
      <color indexed="8"/>
      <name val="Symbol"/>
      <family val="1"/>
    </font>
    <font>
      <b/>
      <sz val="16"/>
      <color indexed="60"/>
      <name val="Times New Roman"/>
      <family val="1"/>
    </font>
    <font>
      <b/>
      <vertAlign val="subscript"/>
      <sz val="16"/>
      <color indexed="60"/>
      <name val="Times New Roman"/>
      <family val="1"/>
    </font>
    <font>
      <b/>
      <sz val="16"/>
      <color indexed="60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vertAlign val="subscript"/>
      <sz val="12"/>
      <color indexed="8"/>
      <name val="Arial"/>
      <family val="2"/>
    </font>
    <font>
      <sz val="12"/>
      <color indexed="12"/>
      <name val="Arial"/>
      <family val="2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6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vertAlign val="superscript"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  <font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8000"/>
      <name val="Arial"/>
      <family val="2"/>
    </font>
    <font>
      <sz val="10"/>
      <color rgb="FF00800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sz val="11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9" tint="-0.24997000396251678"/>
      <name val="Arial"/>
      <family val="2"/>
    </font>
    <font>
      <b/>
      <sz val="10"/>
      <color theme="9" tint="-0.2499700039625167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0" applyNumberFormat="0" applyBorder="0" applyAlignment="0" applyProtection="0"/>
    <xf numFmtId="0" fontId="93" fillId="27" borderId="1" applyNumberFormat="0" applyAlignment="0" applyProtection="0"/>
    <xf numFmtId="0" fontId="9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30" borderId="1" applyNumberFormat="0" applyAlignment="0" applyProtection="0"/>
    <xf numFmtId="0" fontId="101" fillId="0" borderId="6" applyNumberFormat="0" applyFill="0" applyAlignment="0" applyProtection="0"/>
    <xf numFmtId="0" fontId="102" fillId="31" borderId="0" applyNumberFormat="0" applyBorder="0" applyAlignment="0" applyProtection="0"/>
    <xf numFmtId="0" fontId="0" fillId="32" borderId="7" applyNumberFormat="0" applyFont="0" applyAlignment="0" applyProtection="0"/>
    <xf numFmtId="0" fontId="103" fillId="27" borderId="8" applyNumberFormat="0" applyAlignment="0" applyProtection="0"/>
    <xf numFmtId="9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07" fillId="0" borderId="0" xfId="0" applyFont="1" applyAlignment="1">
      <alignment/>
    </xf>
    <xf numFmtId="0" fontId="108" fillId="0" borderId="0" xfId="0" applyFont="1" applyAlignment="1">
      <alignment/>
    </xf>
    <xf numFmtId="0" fontId="107" fillId="0" borderId="0" xfId="0" applyFont="1" applyAlignment="1">
      <alignment horizontal="center" vertical="center" wrapText="1"/>
    </xf>
    <xf numFmtId="0" fontId="10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09" fillId="0" borderId="0" xfId="0" applyFont="1" applyAlignment="1">
      <alignment horizontal="center" vertical="center" wrapText="1"/>
    </xf>
    <xf numFmtId="0" fontId="110" fillId="0" borderId="0" xfId="0" applyFont="1" applyAlignment="1">
      <alignment horizontal="center"/>
    </xf>
    <xf numFmtId="0" fontId="110" fillId="0" borderId="0" xfId="0" applyFont="1" applyAlignment="1">
      <alignment/>
    </xf>
    <xf numFmtId="0" fontId="108" fillId="0" borderId="10" xfId="0" applyFont="1" applyBorder="1" applyAlignment="1">
      <alignment horizontal="center"/>
    </xf>
    <xf numFmtId="0" fontId="110" fillId="0" borderId="10" xfId="0" applyFont="1" applyBorder="1" applyAlignment="1">
      <alignment horizontal="center"/>
    </xf>
    <xf numFmtId="0" fontId="111" fillId="0" borderId="0" xfId="0" applyFont="1" applyAlignment="1">
      <alignment horizontal="center" vertical="center" wrapText="1"/>
    </xf>
    <xf numFmtId="0" fontId="112" fillId="0" borderId="0" xfId="0" applyFont="1" applyAlignment="1">
      <alignment horizontal="center"/>
    </xf>
    <xf numFmtId="0" fontId="112" fillId="0" borderId="10" xfId="0" applyFont="1" applyBorder="1" applyAlignment="1">
      <alignment horizontal="center"/>
    </xf>
    <xf numFmtId="0" fontId="109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3" fillId="0" borderId="0" xfId="0" applyFont="1" applyAlignment="1">
      <alignment horizontal="right"/>
    </xf>
    <xf numFmtId="0" fontId="113" fillId="0" borderId="0" xfId="0" applyFont="1" applyAlignment="1">
      <alignment horizontal="center"/>
    </xf>
    <xf numFmtId="0" fontId="109" fillId="0" borderId="0" xfId="0" applyFont="1" applyAlignment="1">
      <alignment horizontal="right"/>
    </xf>
    <xf numFmtId="0" fontId="109" fillId="0" borderId="0" xfId="0" applyFont="1" applyAlignment="1">
      <alignment/>
    </xf>
    <xf numFmtId="0" fontId="114" fillId="0" borderId="0" xfId="0" applyFont="1" applyAlignment="1">
      <alignment horizontal="center" vertical="center" wrapText="1"/>
    </xf>
    <xf numFmtId="0" fontId="114" fillId="0" borderId="0" xfId="0" applyFont="1" applyAlignment="1">
      <alignment horizontal="right"/>
    </xf>
    <xf numFmtId="0" fontId="114" fillId="0" borderId="0" xfId="0" applyFont="1" applyAlignment="1">
      <alignment horizontal="center"/>
    </xf>
    <xf numFmtId="0" fontId="109" fillId="0" borderId="0" xfId="0" applyFont="1" applyAlignment="1">
      <alignment horizontal="left"/>
    </xf>
    <xf numFmtId="0" fontId="11" fillId="0" borderId="11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11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16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13" fillId="0" borderId="10" xfId="0" applyFont="1" applyBorder="1" applyAlignment="1">
      <alignment horizontal="center"/>
    </xf>
    <xf numFmtId="0" fontId="117" fillId="0" borderId="0" xfId="0" applyFont="1" applyAlignment="1">
      <alignment/>
    </xf>
    <xf numFmtId="0" fontId="118" fillId="0" borderId="0" xfId="0" applyFont="1" applyAlignment="1">
      <alignment horizontal="right"/>
    </xf>
    <xf numFmtId="0" fontId="118" fillId="0" borderId="0" xfId="0" applyFont="1" applyAlignment="1">
      <alignment/>
    </xf>
    <xf numFmtId="0" fontId="118" fillId="0" borderId="0" xfId="0" applyFont="1" applyAlignment="1" quotePrefix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 quotePrefix="1">
      <alignment/>
    </xf>
    <xf numFmtId="0" fontId="19" fillId="0" borderId="0" xfId="0" applyFont="1" applyAlignment="1" quotePrefix="1">
      <alignment horizontal="center"/>
    </xf>
    <xf numFmtId="0" fontId="108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119" fillId="0" borderId="0" xfId="0" applyFont="1" applyAlignment="1">
      <alignment horizontal="center"/>
    </xf>
    <xf numFmtId="0" fontId="0" fillId="0" borderId="10" xfId="0" applyBorder="1" applyAlignment="1">
      <alignment/>
    </xf>
    <xf numFmtId="0" fontId="112" fillId="0" borderId="0" xfId="0" applyFont="1" applyBorder="1" applyAlignment="1">
      <alignment/>
    </xf>
    <xf numFmtId="0" fontId="0" fillId="0" borderId="0" xfId="0" applyBorder="1" applyAlignment="1">
      <alignment/>
    </xf>
    <xf numFmtId="0" fontId="119" fillId="0" borderId="0" xfId="0" applyFont="1" applyBorder="1" applyAlignment="1">
      <alignment horizontal="center"/>
    </xf>
    <xf numFmtId="0" fontId="109" fillId="0" borderId="12" xfId="0" applyFont="1" applyBorder="1" applyAlignment="1" quotePrefix="1">
      <alignment horizontal="left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20" fillId="0" borderId="15" xfId="0" applyFont="1" applyBorder="1" applyAlignment="1">
      <alignment horizontal="right"/>
    </xf>
    <xf numFmtId="0" fontId="12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12" fillId="0" borderId="16" xfId="0" applyFont="1" applyBorder="1" applyAlignment="1">
      <alignment/>
    </xf>
    <xf numFmtId="0" fontId="111" fillId="0" borderId="10" xfId="0" applyFont="1" applyBorder="1" applyAlignment="1">
      <alignment horizontal="right"/>
    </xf>
    <xf numFmtId="0" fontId="111" fillId="32" borderId="13" xfId="0" applyFont="1" applyFill="1" applyBorder="1" applyAlignment="1">
      <alignment horizontal="center"/>
    </xf>
    <xf numFmtId="0" fontId="112" fillId="32" borderId="0" xfId="0" applyFont="1" applyFill="1" applyBorder="1" applyAlignment="1">
      <alignment horizontal="center"/>
    </xf>
    <xf numFmtId="0" fontId="110" fillId="32" borderId="0" xfId="0" applyFont="1" applyFill="1" applyBorder="1" applyAlignment="1">
      <alignment horizontal="center"/>
    </xf>
    <xf numFmtId="0" fontId="110" fillId="32" borderId="17" xfId="0" applyFont="1" applyFill="1" applyBorder="1" applyAlignment="1">
      <alignment horizontal="center"/>
    </xf>
    <xf numFmtId="0" fontId="109" fillId="32" borderId="18" xfId="0" applyFont="1" applyFill="1" applyBorder="1" applyAlignment="1" quotePrefix="1">
      <alignment horizontal="left"/>
    </xf>
    <xf numFmtId="0" fontId="2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112" fillId="33" borderId="20" xfId="0" applyFont="1" applyFill="1" applyBorder="1" applyAlignment="1">
      <alignment/>
    </xf>
    <xf numFmtId="0" fontId="119" fillId="33" borderId="20" xfId="0" applyFont="1" applyFill="1" applyBorder="1" applyAlignment="1">
      <alignment horizontal="center"/>
    </xf>
    <xf numFmtId="0" fontId="119" fillId="33" borderId="2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22" xfId="0" applyFill="1" applyBorder="1" applyAlignment="1">
      <alignment/>
    </xf>
    <xf numFmtId="0" fontId="120" fillId="35" borderId="15" xfId="0" applyFont="1" applyFill="1" applyBorder="1" applyAlignment="1">
      <alignment/>
    </xf>
    <xf numFmtId="0" fontId="111" fillId="35" borderId="23" xfId="0" applyFont="1" applyFill="1" applyBorder="1" applyAlignment="1">
      <alignment horizontal="left"/>
    </xf>
    <xf numFmtId="0" fontId="109" fillId="35" borderId="14" xfId="0" applyFont="1" applyFill="1" applyBorder="1" applyAlignment="1">
      <alignment horizontal="center"/>
    </xf>
    <xf numFmtId="0" fontId="109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-0.0085"/>
          <c:w val="0.919"/>
          <c:h val="0.908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'Example '!$G$2</c:f>
              <c:strCache>
                <c:ptCount val="1"/>
                <c:pt idx="0">
                  <c:v>Sales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'Example '!$C$3:$C$12</c:f>
              <c:numCache/>
            </c:numRef>
          </c:xVal>
          <c:yVal>
            <c:numRef>
              <c:f>'Example '!$G$3:$G$12</c:f>
              <c:numCache/>
            </c:numRef>
          </c:yVal>
          <c:smooth val="0"/>
        </c:ser>
        <c:axId val="21940062"/>
        <c:axId val="63242831"/>
      </c:scatterChart>
      <c:valAx>
        <c:axId val="21940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42831"/>
        <c:crosses val="autoZero"/>
        <c:crossBetween val="midCat"/>
        <c:dispUnits/>
        <c:majorUnit val="20000"/>
      </c:valAx>
      <c:valAx>
        <c:axId val="63242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Sales</a:t>
                </a:r>
              </a:p>
            </c:rich>
          </c:tx>
          <c:layout>
            <c:manualLayout>
              <c:xMode val="factor"/>
              <c:yMode val="factor"/>
              <c:x val="-0.02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400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Residual Plot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16925"/>
          <c:w val="0.90825"/>
          <c:h val="0.69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'Regression Ex.'!$C$3:$C$12</c:f>
              <c:numCache/>
            </c:numRef>
          </c:xVal>
          <c:yVal>
            <c:numRef>
              <c:f>'Regression Ex.'!$D$40:$D$49</c:f>
              <c:numCache/>
            </c:numRef>
          </c:yVal>
          <c:smooth val="0"/>
        </c:ser>
        <c:axId val="32314568"/>
        <c:axId val="22395657"/>
      </c:scatterChart>
      <c:valAx>
        <c:axId val="32314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 = Population</a:t>
                </a:r>
              </a:p>
            </c:rich>
          </c:tx>
          <c:layout>
            <c:manualLayout>
              <c:xMode val="factor"/>
              <c:yMode val="factor"/>
              <c:x val="0.05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95657"/>
        <c:crosses val="autoZero"/>
        <c:crossBetween val="midCat"/>
        <c:dispUnits/>
      </c:valAx>
      <c:valAx>
        <c:axId val="22395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3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145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"/>
          <c:y val="-0.00875"/>
          <c:w val="0.88875"/>
          <c:h val="0.8665"/>
        </c:manualLayout>
      </c:layout>
      <c:scatterChart>
        <c:scatterStyle val="lineMarker"/>
        <c:varyColors val="0"/>
        <c:ser>
          <c:idx val="0"/>
          <c:order val="0"/>
          <c:tx>
            <c:v>Y 
Sales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'Regression Ex.'!$C$3:$C$12</c:f>
              <c:numCache/>
            </c:numRef>
          </c:xVal>
          <c:yVal>
            <c:numRef>
              <c:f>'Regression Ex.'!$B$3:$B$12</c:f>
              <c:numCache/>
            </c:numRef>
          </c:yVal>
          <c:smooth val="0"/>
        </c:ser>
        <c:ser>
          <c:idx val="1"/>
          <c:order val="1"/>
          <c:tx>
            <c:v>Predicted Y 
Sales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'Regression Ex.'!$C$3:$C$12</c:f>
              <c:numCache/>
            </c:numRef>
          </c:xVal>
          <c:yVal>
            <c:numRef>
              <c:f>'Regression Ex.'!$C$40:$C$49</c:f>
              <c:numCache/>
            </c:numRef>
          </c:yVal>
          <c:smooth val="0"/>
        </c:ser>
        <c:axId val="234322"/>
        <c:axId val="2108899"/>
      </c:scatterChart>
      <c:valAx>
        <c:axId val="234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
Population</a:t>
                </a:r>
              </a:p>
            </c:rich>
          </c:tx>
          <c:layout>
            <c:manualLayout>
              <c:xMode val="factor"/>
              <c:yMode val="factor"/>
              <c:x val="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8899"/>
        <c:crosses val="autoZero"/>
        <c:crossBetween val="midCat"/>
        <c:dispUnits/>
      </c:valAx>
      <c:valAx>
        <c:axId val="2108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 
Sales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32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5"/>
          <c:y val="0.41275"/>
          <c:w val="0.17175"/>
          <c:h val="0.28625"/>
        </c:manualLayout>
      </c:layout>
      <c:overlay val="0"/>
      <c:spPr>
        <a:noFill/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10</xdr:col>
      <xdr:colOff>571500</xdr:colOff>
      <xdr:row>31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104775"/>
          <a:ext cx="6524625" cy="5000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Linear Association between</a:t>
          </a:r>
          <a:r>
            <a:rPr lang="en-US" cap="none" sz="18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Two Quantitative Variables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 will use three methods to assess linear association between two quantitative variables.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</a:t>
          </a:r>
          <a:r>
            <a:rPr lang="en-US" cap="none" sz="16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X-Y Scatterplot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one variable is clearly a variable who's value is a response to the value of another variable then the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response variable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(dependent variable) is plotted on the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or vertical axis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 the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explanatory variable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(independent variable) is plotted on the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 or horizontal axis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Examine the scatterplot to visually determine if there appears to be an association between the two variables.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The </a:t>
          </a:r>
          <a:r>
            <a:rPr lang="en-US" cap="none" sz="16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Correlation Coefficient (r)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 a unit-free measure of the amount of linear association (relationship) between two quantitative variables.   Measurement values range from -1 to +1.   r=0 implies no linear association.  The amount or strength of linear association increases as r departs from 0 moving toward either -1 or +1.  r&gt;0 implies a positive assocation where one expects the value of one variable to increase if the value of the other increases.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r&lt;0 implies a negative assocation where one expects the value of one variable to decrease if the value of the other increases.    If r=-1 or if r=1, the data are all exactly on a straight line having negative slope for r=-1 and a positive slope for r=1.   Since other measures of correlation exist , the coefficient used in this class and by the text is often called the Pearson Correlation Coefficient.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</a:t>
          </a:r>
          <a:r>
            <a:rPr lang="en-US" cap="none" sz="16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Linear Regression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uses the data to estimate the values to determine a linear equation to describe the relationship between the two quantitative variables using the explanatory variable (independent or X variable) to predict the response variable  (dependent or Y variable).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28575</xdr:rowOff>
    </xdr:from>
    <xdr:to>
      <xdr:col>6</xdr:col>
      <xdr:colOff>676275</xdr:colOff>
      <xdr:row>22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rcRect t="11152" r="23077" b="46096"/>
        <a:stretch>
          <a:fillRect/>
        </a:stretch>
      </xdr:blipFill>
      <xdr:spPr>
        <a:xfrm>
          <a:off x="0" y="3095625"/>
          <a:ext cx="4286250" cy="109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685800</xdr:colOff>
      <xdr:row>15</xdr:row>
      <xdr:rowOff>19050</xdr:rowOff>
    </xdr:from>
    <xdr:to>
      <xdr:col>13</xdr:col>
      <xdr:colOff>28575</xdr:colOff>
      <xdr:row>25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295775" y="2914650"/>
          <a:ext cx="4914900" cy="1676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1.  Correlation can be calculated using the formulas on pages 166 &amp; 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167 </a:t>
          </a:r>
          <a:r>
            <a:rPr lang="en-US" cap="none" sz="14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as</a:t>
          </a:r>
          <a:r>
            <a:rPr lang="en-US" cap="none" sz="14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shown  above with the numbers in 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green</a:t>
          </a:r>
          <a:r>
            <a:rPr lang="en-US" cap="none" sz="14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and blue.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2.  Correlation can also be caluculated using the CORREL function  as shown to the left or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Correlation can be calculated using Correlation in Data Analysis as shown below.</a:t>
          </a:r>
        </a:p>
      </xdr:txBody>
    </xdr:sp>
    <xdr:clientData/>
  </xdr:twoCellAnchor>
  <xdr:twoCellAnchor editAs="oneCell">
    <xdr:from>
      <xdr:col>7</xdr:col>
      <xdr:colOff>85725</xdr:colOff>
      <xdr:row>25</xdr:row>
      <xdr:rowOff>66675</xdr:rowOff>
    </xdr:from>
    <xdr:to>
      <xdr:col>10</xdr:col>
      <xdr:colOff>352425</xdr:colOff>
      <xdr:row>36</xdr:row>
      <xdr:rowOff>47625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2"/>
        <a:srcRect r="24310" b="21849"/>
        <a:stretch>
          <a:fillRect/>
        </a:stretch>
      </xdr:blipFill>
      <xdr:spPr>
        <a:xfrm>
          <a:off x="4410075" y="4600575"/>
          <a:ext cx="2876550" cy="1771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9</xdr:col>
      <xdr:colOff>85725</xdr:colOff>
      <xdr:row>25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66675" y="0"/>
          <a:ext cx="5505450" cy="409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Regression Analysis uses a mathematical model to describe the relationship between one variable and one or more other variables.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Dependent Variable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f[ </a:t>
          </a:r>
          <a:r>
            <a:rPr lang="en-US" cap="none" sz="14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Independent Variable(s) ]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Response Variable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f[ </a:t>
          </a:r>
          <a:r>
            <a:rPr lang="en-US" cap="none" sz="14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Predictor Variable(s)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 or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Y Variable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f[ </a:t>
          </a:r>
          <a:r>
            <a:rPr lang="en-US" cap="none" sz="14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X Variable(s)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Simple Linear Regression - One independent or predictor variable using a straight line model.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Multiple Regression - More than one independent or predictor variable.
</a:t>
          </a:r>
          <a:r>
            <a:rPr lang="en-US" cap="none" sz="13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Other names that are used for the Independent X Variable(s) are 
</a:t>
          </a:r>
          <a:r>
            <a:rPr lang="en-US" cap="none" sz="13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Explanatory Variable(s) Regressor(s), Input Variable(s) or Exogenous Variable(s).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19050</xdr:colOff>
      <xdr:row>29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9050"/>
          <a:ext cx="5505450" cy="472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Classic Formula for a line (used by Excel for graph trendline)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Y = m X + b,  m = Slope and b = Y Intercept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Phenomenon or Population Linear Regression Notation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= </a:t>
          </a:r>
          <a:r>
            <a:rPr lang="en-US" cap="none" sz="1600" b="1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b</a:t>
          </a:r>
          <a:r>
            <a:rPr lang="en-US" cap="none" sz="1600" b="1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+</a:t>
          </a:r>
          <a:r>
            <a:rPr lang="en-US" cap="none" sz="1600" b="1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b</a:t>
          </a:r>
          <a:r>
            <a:rPr lang="en-US" cap="none" sz="1600" b="1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 + </a:t>
          </a:r>
          <a:r>
            <a:rPr lang="en-US" cap="none" sz="1600" b="1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(page 439), where 
</a:t>
          </a:r>
          <a:r>
            <a:rPr lang="en-US" cap="none" sz="16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b</a:t>
          </a:r>
          <a:r>
            <a:rPr lang="en-US" cap="none" sz="16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= Y Intercept for the population regression line
</a:t>
          </a:r>
          <a:r>
            <a:rPr lang="en-US" cap="none" sz="16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b</a:t>
          </a:r>
          <a:r>
            <a:rPr lang="en-US" cap="none" sz="16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= Slope for the population regression line
</a:t>
          </a:r>
          <a:r>
            <a:rPr lang="en-US" cap="none" sz="16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= Random error (This error term shows that Y values vary around the population regression line.)
</a:t>
          </a:r>
          <a:r>
            <a:rPr lang="en-US" cap="none" sz="16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s</a:t>
          </a:r>
          <a:r>
            <a:rPr lang="en-US" cap="none" sz="1600" b="0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600" b="0" i="0" u="none" baseline="-2500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= Variance(</a:t>
          </a:r>
          <a:r>
            <a:rPr lang="en-US" cap="none" sz="16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 = Variance of the random errors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Sample Regression Line for Simple Linear Regression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</a:t>
          </a:r>
          <a:r>
            <a:rPr lang="en-US" cap="none" sz="16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= Y Intercept for the regression line fitted to the sample data,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</a:t>
          </a:r>
          <a:r>
            <a:rPr lang="en-US" cap="none" sz="16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= Slope for the regression line fitted to the sample data,
</a:t>
          </a:r>
          <a:r>
            <a:rPr lang="en-US" cap="none" sz="1600" b="1" i="0" u="none" baseline="0">
              <a:solidFill>
                <a:srgbClr val="993300"/>
              </a:solidFill>
              <a:latin typeface="Times New Roman"/>
              <a:ea typeface="Times New Roman"/>
              <a:cs typeface="Times New Roman"/>
            </a:rPr>
            <a:t>b</a:t>
          </a:r>
          <a:r>
            <a:rPr lang="en-US" cap="none" sz="1600" b="1" i="0" u="none" baseline="-25000">
              <a:solidFill>
                <a:srgbClr val="9933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600" b="1" i="0" u="none" baseline="0">
              <a:solidFill>
                <a:srgbClr val="993300"/>
              </a:solidFill>
              <a:latin typeface="Times New Roman"/>
              <a:ea typeface="Times New Roman"/>
              <a:cs typeface="Times New Roman"/>
            </a:rPr>
            <a:t> = r •s</a:t>
          </a:r>
          <a:r>
            <a:rPr lang="en-US" cap="none" sz="1600" b="1" i="0" u="none" baseline="-25000">
              <a:solidFill>
                <a:srgbClr val="993300"/>
              </a:solidFill>
              <a:latin typeface="Times New Roman"/>
              <a:ea typeface="Times New Roman"/>
              <a:cs typeface="Times New Roman"/>
            </a:rPr>
            <a:t>y</a:t>
          </a:r>
          <a:r>
            <a:rPr lang="en-US" cap="none" sz="1600" b="1" i="0" u="none" baseline="0">
              <a:solidFill>
                <a:srgbClr val="993300"/>
              </a:solidFill>
              <a:latin typeface="Times New Roman"/>
              <a:ea typeface="Times New Roman"/>
              <a:cs typeface="Times New Roman"/>
            </a:rPr>
            <a:t>/s</a:t>
          </a:r>
          <a:r>
            <a:rPr lang="en-US" cap="none" sz="1600" b="1" i="0" u="none" baseline="-25000">
              <a:solidFill>
                <a:srgbClr val="993300"/>
              </a:solidFill>
              <a:latin typeface="Times New Roman"/>
              <a:ea typeface="Times New Roman"/>
              <a:cs typeface="Times New Roman"/>
            </a:rPr>
            <a:t>x</a:t>
          </a:r>
          <a:r>
            <a:rPr lang="en-US" cap="none" sz="1600" b="1" i="0" u="none" baseline="0">
              <a:solidFill>
                <a:srgbClr val="993300"/>
              </a:solidFill>
              <a:latin typeface="Times New Roman"/>
              <a:ea typeface="Times New Roman"/>
              <a:cs typeface="Times New Roman"/>
            </a:rPr>
            <a:t>, where s</a:t>
          </a:r>
          <a:r>
            <a:rPr lang="en-US" cap="none" sz="1600" b="1" i="0" u="none" baseline="-25000">
              <a:solidFill>
                <a:srgbClr val="993300"/>
              </a:solidFill>
              <a:latin typeface="Times New Roman"/>
              <a:ea typeface="Times New Roman"/>
              <a:cs typeface="Times New Roman"/>
            </a:rPr>
            <a:t>x</a:t>
          </a:r>
          <a:r>
            <a:rPr lang="en-US" cap="none" sz="1600" b="1" i="0" u="none" baseline="0">
              <a:solidFill>
                <a:srgbClr val="993300"/>
              </a:solidFill>
              <a:latin typeface="Times New Roman"/>
              <a:ea typeface="Times New Roman"/>
              <a:cs typeface="Times New Roman"/>
            </a:rPr>
            <a:t> = sample standard deviation of X values, 
</a:t>
          </a:r>
          <a:r>
            <a:rPr lang="en-US" cap="none" sz="1600" b="1" i="0" u="none" baseline="0">
              <a:solidFill>
                <a:srgbClr val="993300"/>
              </a:solidFill>
              <a:latin typeface="Times New Roman"/>
              <a:ea typeface="Times New Roman"/>
              <a:cs typeface="Times New Roman"/>
            </a:rPr>
            <a:t>        s</a:t>
          </a:r>
          <a:r>
            <a:rPr lang="en-US" cap="none" sz="1600" b="1" i="0" u="none" baseline="-25000">
              <a:solidFill>
                <a:srgbClr val="993300"/>
              </a:solidFill>
              <a:latin typeface="Times New Roman"/>
              <a:ea typeface="Times New Roman"/>
              <a:cs typeface="Times New Roman"/>
            </a:rPr>
            <a:t>y</a:t>
          </a:r>
          <a:r>
            <a:rPr lang="en-US" cap="none" sz="1600" b="1" i="0" u="none" baseline="0">
              <a:solidFill>
                <a:srgbClr val="993300"/>
              </a:solidFill>
              <a:latin typeface="Times New Roman"/>
              <a:ea typeface="Times New Roman"/>
              <a:cs typeface="Times New Roman"/>
            </a:rPr>
            <a:t> = sample standard deviation of Y values, and 
</a:t>
          </a:r>
          <a:r>
            <a:rPr lang="en-US" cap="none" sz="1600" b="1" i="0" u="none" baseline="0">
              <a:solidFill>
                <a:srgbClr val="993300"/>
              </a:solidFill>
              <a:latin typeface="Times New Roman"/>
              <a:ea typeface="Times New Roman"/>
              <a:cs typeface="Times New Roman"/>
            </a:rPr>
            <a:t>        r = Pearson correlation between X &amp; Y values. 
</a:t>
          </a:r>
          <a:r>
            <a:rPr lang="en-US" cap="none" sz="1600" b="1" i="0" u="none" baseline="0">
              <a:solidFill>
                <a:srgbClr val="993300"/>
              </a:solidFill>
              <a:latin typeface="Times New Roman"/>
              <a:ea typeface="Times New Roman"/>
              <a:cs typeface="Times New Roman"/>
            </a:rPr>
            <a:t>b</a:t>
          </a:r>
          <a:r>
            <a:rPr lang="en-US" cap="none" sz="1600" b="1" i="0" u="none" baseline="-25000">
              <a:solidFill>
                <a:srgbClr val="9933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600" b="1" i="0" u="none" baseline="0">
              <a:solidFill>
                <a:srgbClr val="993300"/>
              </a:solidFill>
              <a:latin typeface="Times New Roman"/>
              <a:ea typeface="Times New Roman"/>
              <a:cs typeface="Times New Roman"/>
            </a:rPr>
            <a:t> = Y-bar - b</a:t>
          </a:r>
          <a:r>
            <a:rPr lang="en-US" cap="none" sz="1600" b="1" i="0" u="none" baseline="-25000">
              <a:solidFill>
                <a:srgbClr val="9933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6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•X-bar   (formulas on page 197) </a:t>
          </a:r>
          <a:r>
            <a:rPr lang="en-US" cap="none" sz="1600" b="1" i="0" u="none" baseline="0">
              <a:solidFill>
                <a:srgbClr val="9933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85725</xdr:colOff>
      <xdr:row>16</xdr:row>
      <xdr:rowOff>76200</xdr:rowOff>
    </xdr:from>
    <xdr:to>
      <xdr:col>3</xdr:col>
      <xdr:colOff>266700</xdr:colOff>
      <xdr:row>17</xdr:row>
      <xdr:rowOff>142875</xdr:rowOff>
    </xdr:to>
    <xdr:sp>
      <xdr:nvSpPr>
        <xdr:cNvPr id="2" name="Text 6"/>
        <xdr:cNvSpPr txBox="1">
          <a:spLocks noChangeArrowheads="1"/>
        </xdr:cNvSpPr>
      </xdr:nvSpPr>
      <xdr:spPr>
        <a:xfrm>
          <a:off x="85725" y="2667000"/>
          <a:ext cx="20097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Line Fitted to Sample Data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133350</xdr:rowOff>
    </xdr:from>
    <xdr:to>
      <xdr:col>8</xdr:col>
      <xdr:colOff>19050</xdr:colOff>
      <xdr:row>2</xdr:row>
      <xdr:rowOff>66675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447925" y="133350"/>
          <a:ext cx="34956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(also denoted by Y-hat)</a:t>
          </a:r>
        </a:p>
      </xdr:txBody>
    </xdr:sp>
    <xdr:clientData/>
  </xdr:twoCellAnchor>
  <xdr:twoCellAnchor>
    <xdr:from>
      <xdr:col>0</xdr:col>
      <xdr:colOff>19050</xdr:colOff>
      <xdr:row>2</xdr:row>
      <xdr:rowOff>133350</xdr:rowOff>
    </xdr:from>
    <xdr:to>
      <xdr:col>8</xdr:col>
      <xdr:colOff>542925</xdr:colOff>
      <xdr:row>14</xdr:row>
      <xdr:rowOff>114300</xdr:rowOff>
    </xdr:to>
    <xdr:sp>
      <xdr:nvSpPr>
        <xdr:cNvPr id="2" name="Text 4"/>
        <xdr:cNvSpPr txBox="1">
          <a:spLocks noChangeArrowheads="1"/>
        </xdr:cNvSpPr>
      </xdr:nvSpPr>
      <xdr:spPr>
        <a:xfrm>
          <a:off x="19050" y="457200"/>
          <a:ext cx="6448425" cy="1924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Y-hat = b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+ b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(simple model)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Y-hat = f[predictor variable(s)]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Residual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- (Y-hat)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error estimate based on estimated regression model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202 &amp; 523
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SS(Error) =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SSE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= Sum of Squared Errors = Sum of Squared Residuals = SS(Residual)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SS(Total) = Sum of Squared Deviations of Y values from the sample mean of Y
</a:t>
          </a:r>
          <a:r>
            <a:rPr lang="en-US" cap="none" sz="12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SS(Total) = SST = SS(Y) ,  page 204 &amp; 523 of Sharpe (2009)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SS(Regression) = </a:t>
          </a:r>
          <a:r>
            <a:rPr lang="en-US" cap="none" sz="12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SSR</a:t>
          </a:r>
          <a:r>
            <a:rPr lang="en-US" cap="none" sz="12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= Sum of Squares attributable to the regression model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SS(Total)  = SS(Regression) + SS(Error)   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SST = SSR + SSE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Method of least squares selects the regression model coefficients that minimize the value of SSE for a set of data.  (Least Squares Estimates = b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j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76200</xdr:colOff>
      <xdr:row>0</xdr:row>
      <xdr:rowOff>95250</xdr:rowOff>
    </xdr:from>
    <xdr:to>
      <xdr:col>3</xdr:col>
      <xdr:colOff>352425</xdr:colOff>
      <xdr:row>2</xdr:row>
      <xdr:rowOff>95250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76200" y="95250"/>
          <a:ext cx="21050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Predicted Value of Y =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9</xdr:col>
      <xdr:colOff>19050</xdr:colOff>
      <xdr:row>8</xdr:row>
      <xdr:rowOff>57150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38100"/>
          <a:ext cx="5457825" cy="131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R-square = R</a:t>
          </a:r>
          <a:r>
            <a:rPr lang="en-US" cap="none" sz="12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Coefficient of Determination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R-square = Proportion of the total variability that can be explained using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the fitted regression model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(page 204 &amp; page 523)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R-square = SS(regression) / SS(total)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R</a:t>
          </a:r>
          <a:r>
            <a:rPr lang="en-US" cap="none" sz="12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SSR / SST = (SST - SSE) / SST = 1 - (SSE/SST)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one independent variable X, R</a:t>
          </a:r>
          <a:r>
            <a:rPr lang="en-US" cap="none" sz="12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(correlation</a:t>
          </a:r>
          <a:r>
            <a:rPr lang="en-US" cap="none" sz="12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= r</a:t>
          </a:r>
          <a:r>
            <a:rPr lang="en-US" cap="none" sz="12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9525</xdr:rowOff>
    </xdr:from>
    <xdr:to>
      <xdr:col>15</xdr:col>
      <xdr:colOff>590550</xdr:colOff>
      <xdr:row>15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429125" y="9525"/>
          <a:ext cx="5448300" cy="2771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create 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XY Scatter  with Excel 2007 or 2010 like the one for problem 27 on page 217 of the text then column with the Y data must be to the right of the X data.    This was done by copying and pasting the Sales data.   To create this chart highlight the Population data, then hold down the control [ctrl] key and highlight the sales data.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the Insert tab select Scatter  from the Chart group and then the one with dots and no lines (shown to the right).  Next , select the chart by left -mouse clicking on it and a new set of tabs will appear.    On the Layout tab select Axis titles to add horizontal and vertical axis titles.    To change formating of either axis right-mouse click on the numbers for the  axis and select Format Axis from the menu that appears  (shown to the rigith below) then  select the part to be changed.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 add a fitted regression line, right-mouse click on a data point in the chart.    Select Add Trendline  from the menu shown below,   then use Linear from the list of Types and Display Equation on the chart and  Display R-square on the chart.   On this menu  there also options for changing Line Color &amp; Style.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Click on the box with the equation and R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2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move it or change its formatting.  </a:t>
          </a:r>
        </a:p>
      </xdr:txBody>
    </xdr:sp>
    <xdr:clientData/>
  </xdr:twoCellAnchor>
  <xdr:twoCellAnchor>
    <xdr:from>
      <xdr:col>0</xdr:col>
      <xdr:colOff>28575</xdr:colOff>
      <xdr:row>15</xdr:row>
      <xdr:rowOff>57150</xdr:rowOff>
    </xdr:from>
    <xdr:to>
      <xdr:col>8</xdr:col>
      <xdr:colOff>142875</xdr:colOff>
      <xdr:row>32</xdr:row>
      <xdr:rowOff>47625</xdr:rowOff>
    </xdr:to>
    <xdr:graphicFrame>
      <xdr:nvGraphicFramePr>
        <xdr:cNvPr id="2" name="Chart 3"/>
        <xdr:cNvGraphicFramePr/>
      </xdr:nvGraphicFramePr>
      <xdr:xfrm>
        <a:off x="28575" y="2809875"/>
        <a:ext cx="51339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276225</xdr:colOff>
      <xdr:row>0</xdr:row>
      <xdr:rowOff>9525</xdr:rowOff>
    </xdr:from>
    <xdr:to>
      <xdr:col>18</xdr:col>
      <xdr:colOff>457200</xdr:colOff>
      <xdr:row>10</xdr:row>
      <xdr:rowOff>133350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rcRect l="40234" t="15754" r="45410" b="55990"/>
        <a:stretch>
          <a:fillRect/>
        </a:stretch>
      </xdr:blipFill>
      <xdr:spPr>
        <a:xfrm>
          <a:off x="10172700" y="9525"/>
          <a:ext cx="140017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47625</xdr:colOff>
      <xdr:row>12</xdr:row>
      <xdr:rowOff>47625</xdr:rowOff>
    </xdr:from>
    <xdr:to>
      <xdr:col>18</xdr:col>
      <xdr:colOff>514350</xdr:colOff>
      <xdr:row>28</xdr:row>
      <xdr:rowOff>76200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3"/>
        <a:srcRect l="16308" t="46875" r="60156" b="17187"/>
        <a:stretch>
          <a:fillRect/>
        </a:stretch>
      </xdr:blipFill>
      <xdr:spPr>
        <a:xfrm>
          <a:off x="9334500" y="2314575"/>
          <a:ext cx="2295525" cy="2619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209550</xdr:colOff>
      <xdr:row>15</xdr:row>
      <xdr:rowOff>76200</xdr:rowOff>
    </xdr:from>
    <xdr:to>
      <xdr:col>14</xdr:col>
      <xdr:colOff>561975</xdr:colOff>
      <xdr:row>41</xdr:row>
      <xdr:rowOff>76200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29225" y="2828925"/>
          <a:ext cx="4010025" cy="421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20</xdr:row>
      <xdr:rowOff>57150</xdr:rowOff>
    </xdr:from>
    <xdr:to>
      <xdr:col>12</xdr:col>
      <xdr:colOff>561975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5638800" y="3848100"/>
        <a:ext cx="4095750" cy="160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133350</xdr:colOff>
      <xdr:row>33</xdr:row>
      <xdr:rowOff>28575</xdr:rowOff>
    </xdr:from>
    <xdr:to>
      <xdr:col>9</xdr:col>
      <xdr:colOff>762000</xdr:colOff>
      <xdr:row>48</xdr:row>
      <xdr:rowOff>76200</xdr:rowOff>
    </xdr:to>
    <xdr:graphicFrame>
      <xdr:nvGraphicFramePr>
        <xdr:cNvPr id="2" name="Chart 2"/>
        <xdr:cNvGraphicFramePr/>
      </xdr:nvGraphicFramePr>
      <xdr:xfrm>
        <a:off x="3200400" y="5991225"/>
        <a:ext cx="47434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85725</xdr:colOff>
      <xdr:row>0</xdr:row>
      <xdr:rowOff>85725</xdr:rowOff>
    </xdr:from>
    <xdr:to>
      <xdr:col>15</xdr:col>
      <xdr:colOff>219075</xdr:colOff>
      <xdr:row>19</xdr:row>
      <xdr:rowOff>114300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67575" y="85725"/>
          <a:ext cx="3952875" cy="3638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4" sqref="B4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C44" sqref="C44"/>
    </sheetView>
  </sheetViews>
  <sheetFormatPr defaultColWidth="9.140625" defaultRowHeight="12.75"/>
  <cols>
    <col min="3" max="3" width="11.7109375" style="0" customWidth="1"/>
    <col min="4" max="4" width="5.140625" style="0" customWidth="1"/>
    <col min="5" max="5" width="9.8515625" style="0" customWidth="1"/>
    <col min="6" max="6" width="9.140625" style="0" customWidth="1"/>
    <col min="7" max="8" width="10.7109375" style="0" customWidth="1"/>
    <col min="9" max="9" width="18.8515625" style="0" customWidth="1"/>
    <col min="10" max="11" width="9.57421875" style="0" customWidth="1"/>
    <col min="12" max="12" width="15.00390625" style="0" customWidth="1"/>
  </cols>
  <sheetData>
    <row r="1" spans="1:12" ht="12.75">
      <c r="A1" s="3" t="s">
        <v>6</v>
      </c>
      <c r="B1" s="51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47.25">
      <c r="A2" s="5" t="s">
        <v>0</v>
      </c>
      <c r="B2" s="5" t="s">
        <v>1</v>
      </c>
      <c r="C2" s="5" t="s">
        <v>2</v>
      </c>
      <c r="D2" s="14"/>
      <c r="E2" s="14" t="s">
        <v>16</v>
      </c>
      <c r="F2" s="14" t="s">
        <v>17</v>
      </c>
      <c r="G2" s="14" t="s">
        <v>21</v>
      </c>
      <c r="H2" s="14" t="s">
        <v>22</v>
      </c>
      <c r="I2" s="14" t="s">
        <v>18</v>
      </c>
      <c r="J2" s="9" t="s">
        <v>10</v>
      </c>
      <c r="K2" s="9" t="s">
        <v>11</v>
      </c>
      <c r="L2" s="9" t="s">
        <v>12</v>
      </c>
    </row>
    <row r="3" spans="1:12" ht="12.75">
      <c r="A3" s="6">
        <v>1</v>
      </c>
      <c r="B3" s="6">
        <v>5540456</v>
      </c>
      <c r="C3" s="6">
        <v>42389</v>
      </c>
      <c r="D3" s="15"/>
      <c r="E3" s="15">
        <f>B3-B$13</f>
        <v>-371520.2000000002</v>
      </c>
      <c r="F3" s="15">
        <f>C3-C$13</f>
        <v>-97.09999999999854</v>
      </c>
      <c r="G3" s="15">
        <f>E3^2</f>
        <v>138027259008.04013</v>
      </c>
      <c r="H3" s="15">
        <f>F3^2</f>
        <v>9428.409999999718</v>
      </c>
      <c r="I3" s="15">
        <f>E3*F3</f>
        <v>36074611.41999948</v>
      </c>
      <c r="J3" s="10">
        <f>(B3-B$13)/B$14</f>
        <v>-0.14037012836057491</v>
      </c>
      <c r="K3" s="10">
        <f>(C3-C$13)/C$14</f>
        <v>-0.003419071727309026</v>
      </c>
      <c r="L3" s="10">
        <f>J3*K3</f>
        <v>0.00047993553723638056</v>
      </c>
    </row>
    <row r="4" spans="1:12" ht="12.75">
      <c r="A4" s="6">
        <v>2</v>
      </c>
      <c r="B4" s="6">
        <v>10699662</v>
      </c>
      <c r="C4" s="6">
        <v>57107</v>
      </c>
      <c r="D4" s="15"/>
      <c r="E4" s="15">
        <f aca="true" t="shared" si="0" ref="E4:E12">B4-B$13</f>
        <v>4787685.8</v>
      </c>
      <c r="F4" s="15">
        <f aca="true" t="shared" si="1" ref="F4:F12">C4-C$13</f>
        <v>14620.900000000001</v>
      </c>
      <c r="G4" s="15">
        <f aca="true" t="shared" si="2" ref="G4:G12">E4^2</f>
        <v>22921935319521.637</v>
      </c>
      <c r="H4" s="15">
        <f aca="true" t="shared" si="3" ref="H4:H12">F4^2</f>
        <v>213770716.81000003</v>
      </c>
      <c r="I4" s="15">
        <f aca="true" t="shared" si="4" ref="I4:I12">E4*F4</f>
        <v>70000275313.22</v>
      </c>
      <c r="J4" s="10">
        <f aca="true" t="shared" si="5" ref="J4:J12">(B4-B$13)/B$14</f>
        <v>1.808913944103447</v>
      </c>
      <c r="K4" s="10">
        <f aca="true" t="shared" si="6" ref="K4:K12">(C4-C$13)/C$14</f>
        <v>0.5148291021401987</v>
      </c>
      <c r="L4" s="10">
        <f aca="true" t="shared" si="7" ref="L4:L12">J4*K4</f>
        <v>0.9312815416916632</v>
      </c>
    </row>
    <row r="5" spans="1:12" ht="12.75">
      <c r="A5" s="6">
        <v>3</v>
      </c>
      <c r="B5" s="6">
        <v>10531653</v>
      </c>
      <c r="C5" s="6">
        <v>101355</v>
      </c>
      <c r="D5" s="15"/>
      <c r="E5" s="15">
        <f t="shared" si="0"/>
        <v>4619676.8</v>
      </c>
      <c r="F5" s="15">
        <f t="shared" si="1"/>
        <v>58868.9</v>
      </c>
      <c r="G5" s="15">
        <f t="shared" si="2"/>
        <v>21341413736458.24</v>
      </c>
      <c r="H5" s="15">
        <f t="shared" si="3"/>
        <v>3465547387.21</v>
      </c>
      <c r="I5" s="15">
        <f t="shared" si="4"/>
        <v>271955291571.52</v>
      </c>
      <c r="J5" s="10">
        <f t="shared" si="5"/>
        <v>1.745435713590727</v>
      </c>
      <c r="K5" s="10">
        <f t="shared" si="6"/>
        <v>2.072883538700158</v>
      </c>
      <c r="L5" s="10">
        <f t="shared" si="7"/>
        <v>3.6180849585615813</v>
      </c>
    </row>
    <row r="6" spans="1:12" ht="12.75">
      <c r="A6" s="6">
        <v>4</v>
      </c>
      <c r="B6" s="6">
        <v>5995282</v>
      </c>
      <c r="C6" s="6">
        <v>66910</v>
      </c>
      <c r="D6" s="15"/>
      <c r="E6" s="15">
        <f t="shared" si="0"/>
        <v>83305.79999999981</v>
      </c>
      <c r="F6" s="15">
        <f t="shared" si="1"/>
        <v>24423.9</v>
      </c>
      <c r="G6" s="15">
        <f t="shared" si="2"/>
        <v>6939856313.639969</v>
      </c>
      <c r="H6" s="15">
        <f t="shared" si="3"/>
        <v>596526891.21</v>
      </c>
      <c r="I6" s="15">
        <f t="shared" si="4"/>
        <v>2034652528.6199956</v>
      </c>
      <c r="J6" s="10">
        <f t="shared" si="5"/>
        <v>0.03147512797199277</v>
      </c>
      <c r="K6" s="10">
        <f t="shared" si="6"/>
        <v>0.8600109779672933</v>
      </c>
      <c r="L6" s="10">
        <f t="shared" si="7"/>
        <v>0.027068955588839212</v>
      </c>
    </row>
    <row r="7" spans="1:12" ht="12.75">
      <c r="A7" s="6">
        <v>5</v>
      </c>
      <c r="B7" s="6">
        <v>5090095</v>
      </c>
      <c r="C7" s="6">
        <v>28911</v>
      </c>
      <c r="D7" s="15"/>
      <c r="E7" s="15">
        <f t="shared" si="0"/>
        <v>-821881.2000000002</v>
      </c>
      <c r="F7" s="15">
        <f t="shared" si="1"/>
        <v>-13575.099999999999</v>
      </c>
      <c r="G7" s="15">
        <f t="shared" si="2"/>
        <v>675488706913.4403</v>
      </c>
      <c r="H7" s="15">
        <f t="shared" si="3"/>
        <v>184283340.00999996</v>
      </c>
      <c r="I7" s="15">
        <f t="shared" si="4"/>
        <v>11157119478.12</v>
      </c>
      <c r="J7" s="10">
        <f t="shared" si="5"/>
        <v>-0.3105283899533412</v>
      </c>
      <c r="K7" s="10">
        <f t="shared" si="6"/>
        <v>-0.4780045376456586</v>
      </c>
      <c r="L7" s="10">
        <f t="shared" si="7"/>
        <v>0.14843397946549763</v>
      </c>
    </row>
    <row r="8" spans="1:12" ht="12.75">
      <c r="A8" s="6">
        <v>6</v>
      </c>
      <c r="B8" s="6">
        <v>3955072</v>
      </c>
      <c r="C8" s="6">
        <v>14412</v>
      </c>
      <c r="D8" s="15"/>
      <c r="E8" s="15">
        <f t="shared" si="0"/>
        <v>-1956904.2000000002</v>
      </c>
      <c r="F8" s="15">
        <f t="shared" si="1"/>
        <v>-28074.1</v>
      </c>
      <c r="G8" s="15">
        <f t="shared" si="2"/>
        <v>3829474047977.6406</v>
      </c>
      <c r="H8" s="15">
        <f t="shared" si="3"/>
        <v>788155090.81</v>
      </c>
      <c r="I8" s="15">
        <f t="shared" si="4"/>
        <v>54938324201.22</v>
      </c>
      <c r="J8" s="10">
        <f t="shared" si="5"/>
        <v>-0.7393700093382487</v>
      </c>
      <c r="K8" s="10">
        <f t="shared" si="6"/>
        <v>-0.988541313899565</v>
      </c>
      <c r="L8" s="10">
        <f t="shared" si="7"/>
        <v>0.730897800489166</v>
      </c>
    </row>
    <row r="9" spans="1:12" ht="12.75">
      <c r="A9" s="6">
        <v>7</v>
      </c>
      <c r="B9" s="6">
        <v>2773754</v>
      </c>
      <c r="C9" s="6">
        <v>11081</v>
      </c>
      <c r="D9" s="15"/>
      <c r="E9" s="15">
        <f t="shared" si="0"/>
        <v>-3138222.2</v>
      </c>
      <c r="F9" s="15">
        <f t="shared" si="1"/>
        <v>-31405.1</v>
      </c>
      <c r="G9" s="15">
        <f t="shared" si="2"/>
        <v>9848438576572.842</v>
      </c>
      <c r="H9" s="15">
        <f t="shared" si="3"/>
        <v>986280306.0099999</v>
      </c>
      <c r="I9" s="15">
        <f t="shared" si="4"/>
        <v>98556182013.22</v>
      </c>
      <c r="J9" s="10">
        <f t="shared" si="5"/>
        <v>-1.185703100498992</v>
      </c>
      <c r="K9" s="10">
        <f t="shared" si="6"/>
        <v>-1.1058320237210535</v>
      </c>
      <c r="L9" s="10">
        <f t="shared" si="7"/>
        <v>1.311188459157128</v>
      </c>
    </row>
    <row r="10" spans="1:12" ht="12.75">
      <c r="A10" s="6">
        <v>8</v>
      </c>
      <c r="B10" s="6">
        <v>4828213</v>
      </c>
      <c r="C10" s="6">
        <v>25749</v>
      </c>
      <c r="D10" s="15"/>
      <c r="E10" s="15">
        <f t="shared" si="0"/>
        <v>-1083763.2000000002</v>
      </c>
      <c r="F10" s="15">
        <f t="shared" si="1"/>
        <v>-16737.1</v>
      </c>
      <c r="G10" s="15">
        <f t="shared" si="2"/>
        <v>1174542673674.2405</v>
      </c>
      <c r="H10" s="15">
        <f t="shared" si="3"/>
        <v>280130516.40999997</v>
      </c>
      <c r="I10" s="15">
        <f t="shared" si="4"/>
        <v>18139053054.72</v>
      </c>
      <c r="J10" s="10">
        <f t="shared" si="5"/>
        <v>-0.4094743152497963</v>
      </c>
      <c r="K10" s="10">
        <f t="shared" si="6"/>
        <v>-0.5893444429160118</v>
      </c>
      <c r="L10" s="10">
        <f t="shared" si="7"/>
        <v>0.24132141220930658</v>
      </c>
    </row>
    <row r="11" spans="1:12" ht="12.75">
      <c r="A11" s="6">
        <v>9</v>
      </c>
      <c r="B11" s="6">
        <v>5510831</v>
      </c>
      <c r="C11" s="6">
        <v>19607</v>
      </c>
      <c r="D11" s="15"/>
      <c r="E11" s="15">
        <f t="shared" si="0"/>
        <v>-401145.2000000002</v>
      </c>
      <c r="F11" s="15">
        <f t="shared" si="1"/>
        <v>-22879.1</v>
      </c>
      <c r="G11" s="15">
        <f t="shared" si="2"/>
        <v>160917471483.04016</v>
      </c>
      <c r="H11" s="15">
        <f t="shared" si="3"/>
        <v>523453216.80999994</v>
      </c>
      <c r="I11" s="15">
        <f t="shared" si="4"/>
        <v>9177841145.320004</v>
      </c>
      <c r="J11" s="10">
        <f t="shared" si="5"/>
        <v>-0.15156323455690562</v>
      </c>
      <c r="K11" s="10">
        <f t="shared" si="6"/>
        <v>-0.8056156947093419</v>
      </c>
      <c r="L11" s="10">
        <f t="shared" si="7"/>
        <v>0.12210172049995646</v>
      </c>
    </row>
    <row r="12" spans="1:13" ht="13.5" thickBot="1">
      <c r="A12" s="12">
        <v>10</v>
      </c>
      <c r="B12" s="12">
        <v>4194744</v>
      </c>
      <c r="C12" s="12">
        <v>57340</v>
      </c>
      <c r="D12" s="16"/>
      <c r="E12" s="16">
        <f t="shared" si="0"/>
        <v>-1717232.2000000002</v>
      </c>
      <c r="F12" s="16">
        <f t="shared" si="1"/>
        <v>14853.900000000001</v>
      </c>
      <c r="G12" s="16">
        <f t="shared" si="2"/>
        <v>2948886428716.841</v>
      </c>
      <c r="H12" s="16">
        <f t="shared" si="3"/>
        <v>220638345.21000004</v>
      </c>
      <c r="I12" s="16">
        <f t="shared" si="4"/>
        <v>-25507595375.580006</v>
      </c>
      <c r="J12" s="13">
        <f t="shared" si="5"/>
        <v>-0.6488156077083086</v>
      </c>
      <c r="K12" s="13">
        <f t="shared" si="6"/>
        <v>0.5230334658112905</v>
      </c>
      <c r="L12" s="13">
        <f t="shared" si="7"/>
        <v>-0.3393522759721353</v>
      </c>
      <c r="M12" s="54"/>
    </row>
    <row r="13" spans="1:13" ht="12.75">
      <c r="A13" s="77" t="s">
        <v>8</v>
      </c>
      <c r="B13" s="78">
        <f>AVERAGE(B3:B12)</f>
        <v>5911976.2</v>
      </c>
      <c r="C13" s="79">
        <f>AVERAGE(C3:C12)</f>
        <v>42486.1</v>
      </c>
      <c r="D13" s="67" t="s">
        <v>20</v>
      </c>
      <c r="E13" s="68">
        <f aca="true" t="shared" si="8" ref="E13:L13">SUM(E3:E12)</f>
        <v>-1.862645149230957E-09</v>
      </c>
      <c r="F13" s="68">
        <f t="shared" si="8"/>
        <v>0</v>
      </c>
      <c r="G13" s="68">
        <f t="shared" si="8"/>
        <v>63046064076639.6</v>
      </c>
      <c r="H13" s="68">
        <f t="shared" si="8"/>
        <v>7258795238.900001</v>
      </c>
      <c r="I13" s="68">
        <f t="shared" si="8"/>
        <v>510487218541.7999</v>
      </c>
      <c r="J13" s="69">
        <f t="shared" si="8"/>
        <v>0</v>
      </c>
      <c r="K13" s="69">
        <f t="shared" si="8"/>
        <v>0</v>
      </c>
      <c r="L13" s="70">
        <f t="shared" si="8"/>
        <v>6.791506487228239</v>
      </c>
      <c r="M13" s="71" t="s">
        <v>14</v>
      </c>
    </row>
    <row r="14" spans="1:11" ht="13.5" thickBot="1">
      <c r="A14" s="72" t="s">
        <v>9</v>
      </c>
      <c r="B14" s="73">
        <f>STDEV(B3:B12)</f>
        <v>2646718.3890126534</v>
      </c>
      <c r="C14" s="73">
        <f>STDEV(C3:C12)</f>
        <v>28399.521198819926</v>
      </c>
      <c r="D14" s="74"/>
      <c r="E14" s="75">
        <f>STDEV(E3:E12)</f>
        <v>2646718.389012653</v>
      </c>
      <c r="F14" s="75">
        <f>STDEV(F3:F12)</f>
        <v>28399.521198819923</v>
      </c>
      <c r="G14" s="73"/>
      <c r="H14" s="73"/>
      <c r="I14" s="73"/>
      <c r="J14" s="75">
        <f>STDEV(J3:J12)</f>
        <v>0.9999999999999998</v>
      </c>
      <c r="K14" s="76">
        <f>STDEV(K3:K12)</f>
        <v>0.9999999999999999</v>
      </c>
    </row>
    <row r="15" spans="1:13" ht="13.5" thickBot="1">
      <c r="A15" s="59"/>
      <c r="B15" s="56"/>
      <c r="C15" s="56"/>
      <c r="D15" s="55"/>
      <c r="E15" s="57"/>
      <c r="F15" s="57"/>
      <c r="G15" s="65"/>
      <c r="H15" s="66" t="s">
        <v>85</v>
      </c>
      <c r="I15" s="81">
        <f>I13/(9*B14*C14)</f>
        <v>0.7546118319142487</v>
      </c>
      <c r="J15" s="53"/>
      <c r="K15" s="10" t="s">
        <v>86</v>
      </c>
      <c r="L15" s="82">
        <f>L13/(10-1)</f>
        <v>0.7546118319142487</v>
      </c>
      <c r="M15" s="58" t="s">
        <v>15</v>
      </c>
    </row>
    <row r="16" spans="1:11" ht="13.5" thickBot="1">
      <c r="A16" s="60"/>
      <c r="B16" s="61" t="s">
        <v>13</v>
      </c>
      <c r="C16" s="80">
        <f>CORREL(B3:B12,C3:C12)</f>
        <v>0.7546118319142489</v>
      </c>
      <c r="D16" s="62" t="s">
        <v>19</v>
      </c>
      <c r="E16" s="63"/>
      <c r="F16" s="64"/>
      <c r="K16" s="11"/>
    </row>
    <row r="25" ht="13.5" thickBot="1"/>
    <row r="26" spans="5:7" ht="12.75">
      <c r="E26" s="20"/>
      <c r="F26" s="20" t="s">
        <v>1</v>
      </c>
      <c r="G26" s="20" t="s">
        <v>2</v>
      </c>
    </row>
    <row r="27" spans="5:7" ht="12.75">
      <c r="E27" s="18" t="s">
        <v>1</v>
      </c>
      <c r="F27" s="34">
        <v>1</v>
      </c>
      <c r="G27" s="34"/>
    </row>
    <row r="28" spans="5:7" ht="13.5" thickBot="1">
      <c r="E28" s="19" t="s">
        <v>2</v>
      </c>
      <c r="F28" s="52">
        <v>0.7546118319142489</v>
      </c>
      <c r="G28" s="35">
        <v>1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9" sqref="A29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3" sqref="E3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3" shapeId="433037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7:J22"/>
  <sheetViews>
    <sheetView zoomScalePageLayoutView="0" workbookViewId="0" topLeftCell="A1">
      <selection activeCell="A24" sqref="A24"/>
    </sheetView>
  </sheetViews>
  <sheetFormatPr defaultColWidth="9.140625" defaultRowHeight="12.75"/>
  <cols>
    <col min="6" max="6" width="11.140625" style="0" customWidth="1"/>
    <col min="7" max="7" width="27.7109375" style="0" customWidth="1"/>
    <col min="8" max="8" width="4.28125" style="0" customWidth="1"/>
    <col min="9" max="9" width="11.140625" style="0" customWidth="1"/>
  </cols>
  <sheetData>
    <row r="17" ht="15.75">
      <c r="A17" s="46" t="s">
        <v>75</v>
      </c>
    </row>
    <row r="18" spans="7:9" ht="18.75">
      <c r="G18" s="48" t="s">
        <v>76</v>
      </c>
      <c r="I18" s="46" t="s">
        <v>83</v>
      </c>
    </row>
    <row r="19" spans="6:10" ht="20.25">
      <c r="F19" s="47" t="s">
        <v>78</v>
      </c>
      <c r="G19" s="49" t="s">
        <v>80</v>
      </c>
      <c r="H19" s="50" t="s">
        <v>82</v>
      </c>
      <c r="I19" s="49" t="s">
        <v>80</v>
      </c>
      <c r="J19" s="8" t="s">
        <v>77</v>
      </c>
    </row>
    <row r="20" spans="7:9" ht="15.75">
      <c r="G20" s="8" t="s">
        <v>79</v>
      </c>
      <c r="I20" s="48" t="s">
        <v>84</v>
      </c>
    </row>
    <row r="22" ht="18.75">
      <c r="A22" s="46" t="s">
        <v>81</v>
      </c>
    </row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3" shapeId="1027961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7" sqref="G1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5"/>
  <drawing r:id="rId4"/>
  <legacyDrawing r:id="rId3"/>
  <oleObjects>
    <oleObject progId="Equation.3" shapeId="4544316" r:id="rId1"/>
    <oleObject progId="Equation.3" shapeId="8674415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="80" zoomScaleNormal="80" zoomScalePageLayoutView="0" workbookViewId="0" topLeftCell="A1">
      <selection activeCell="H34" sqref="H34"/>
    </sheetView>
  </sheetViews>
  <sheetFormatPr defaultColWidth="9.140625" defaultRowHeight="12.75"/>
  <cols>
    <col min="1" max="1" width="7.57421875" style="0" customWidth="1"/>
    <col min="3" max="3" width="12.28125" style="0" customWidth="1"/>
    <col min="4" max="4" width="9.421875" style="0" customWidth="1"/>
    <col min="5" max="5" width="8.8515625" style="0" customWidth="1"/>
    <col min="6" max="6" width="9.7109375" style="0" customWidth="1"/>
  </cols>
  <sheetData>
    <row r="1" spans="1:6" ht="12.75">
      <c r="A1" s="3" t="s">
        <v>6</v>
      </c>
      <c r="B1" s="4"/>
      <c r="C1" s="4"/>
      <c r="D1" s="4"/>
      <c r="E1" s="4"/>
      <c r="F1" s="4"/>
    </row>
    <row r="2" spans="1:7" ht="38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2" t="s">
        <v>1</v>
      </c>
    </row>
    <row r="3" spans="1:7" ht="12.75">
      <c r="A3" s="6">
        <v>1</v>
      </c>
      <c r="B3" s="6">
        <v>5540456</v>
      </c>
      <c r="C3" s="6">
        <v>42389</v>
      </c>
      <c r="D3" s="6">
        <v>19411</v>
      </c>
      <c r="E3" s="6">
        <v>2</v>
      </c>
      <c r="F3" s="6">
        <v>39.5</v>
      </c>
      <c r="G3" s="7">
        <v>5540456</v>
      </c>
    </row>
    <row r="4" spans="1:7" ht="12.75">
      <c r="A4" s="6">
        <v>2</v>
      </c>
      <c r="B4" s="6">
        <v>10699662</v>
      </c>
      <c r="C4" s="6">
        <v>57107</v>
      </c>
      <c r="D4" s="6">
        <v>26413</v>
      </c>
      <c r="E4" s="6">
        <v>1.6</v>
      </c>
      <c r="F4" s="6">
        <v>34.5</v>
      </c>
      <c r="G4" s="7">
        <v>10699662</v>
      </c>
    </row>
    <row r="5" spans="1:7" ht="12.75">
      <c r="A5" s="6">
        <v>3</v>
      </c>
      <c r="B5" s="6">
        <v>10531653</v>
      </c>
      <c r="C5" s="6">
        <v>101355</v>
      </c>
      <c r="D5" s="6">
        <v>44725</v>
      </c>
      <c r="E5" s="6">
        <v>1.9</v>
      </c>
      <c r="F5" s="6">
        <v>30.4</v>
      </c>
      <c r="G5" s="7">
        <v>10531653</v>
      </c>
    </row>
    <row r="6" spans="1:7" ht="12.75">
      <c r="A6" s="6">
        <v>4</v>
      </c>
      <c r="B6" s="6">
        <v>5995282</v>
      </c>
      <c r="C6" s="6">
        <v>66910</v>
      </c>
      <c r="D6" s="6">
        <v>26734</v>
      </c>
      <c r="E6" s="6">
        <v>2.2</v>
      </c>
      <c r="F6" s="6">
        <v>36.2</v>
      </c>
      <c r="G6" s="7">
        <v>5995282</v>
      </c>
    </row>
    <row r="7" spans="1:7" ht="12.75">
      <c r="A7" s="6">
        <v>5</v>
      </c>
      <c r="B7" s="6">
        <v>5090095</v>
      </c>
      <c r="C7" s="6">
        <v>28911</v>
      </c>
      <c r="D7" s="6">
        <v>10846</v>
      </c>
      <c r="E7" s="6">
        <v>2</v>
      </c>
      <c r="F7" s="6">
        <v>40.8</v>
      </c>
      <c r="G7" s="7">
        <v>5090095</v>
      </c>
    </row>
    <row r="8" spans="1:7" ht="12.75">
      <c r="A8" s="6">
        <v>6</v>
      </c>
      <c r="B8" s="6">
        <v>3955072</v>
      </c>
      <c r="C8" s="6">
        <v>14412</v>
      </c>
      <c r="D8" s="6">
        <v>5930</v>
      </c>
      <c r="E8" s="6">
        <v>2.2</v>
      </c>
      <c r="F8" s="6">
        <v>41.5</v>
      </c>
      <c r="G8" s="7">
        <v>3955072</v>
      </c>
    </row>
    <row r="9" spans="1:7" ht="12.75">
      <c r="A9" s="6">
        <v>7</v>
      </c>
      <c r="B9" s="6">
        <v>2773754</v>
      </c>
      <c r="C9" s="6">
        <v>11081</v>
      </c>
      <c r="D9" s="6">
        <v>3806</v>
      </c>
      <c r="E9" s="6">
        <v>2.4</v>
      </c>
      <c r="F9" s="6">
        <v>34.7</v>
      </c>
      <c r="G9" s="7">
        <v>2773754</v>
      </c>
    </row>
    <row r="10" spans="1:7" ht="12.75">
      <c r="A10" s="6">
        <v>8</v>
      </c>
      <c r="B10" s="6">
        <v>4828213</v>
      </c>
      <c r="C10" s="6">
        <v>25749</v>
      </c>
      <c r="D10" s="6">
        <v>10065</v>
      </c>
      <c r="E10" s="6">
        <v>1.7</v>
      </c>
      <c r="F10" s="6">
        <v>41.4</v>
      </c>
      <c r="G10" s="7">
        <v>4828213</v>
      </c>
    </row>
    <row r="11" spans="1:7" ht="12.75">
      <c r="A11" s="6">
        <v>9</v>
      </c>
      <c r="B11" s="6">
        <v>5510831</v>
      </c>
      <c r="C11" s="6">
        <v>19607</v>
      </c>
      <c r="D11" s="6">
        <v>6792</v>
      </c>
      <c r="E11" s="6">
        <v>0.9</v>
      </c>
      <c r="F11" s="6">
        <v>38</v>
      </c>
      <c r="G11" s="7">
        <v>5510831</v>
      </c>
    </row>
    <row r="12" spans="1:7" ht="12.75">
      <c r="A12" s="6">
        <v>10</v>
      </c>
      <c r="B12" s="6">
        <v>4194744</v>
      </c>
      <c r="C12" s="6">
        <v>57340</v>
      </c>
      <c r="D12" s="6">
        <v>21313</v>
      </c>
      <c r="E12" s="6"/>
      <c r="F12" s="6">
        <v>40</v>
      </c>
      <c r="G12" s="7">
        <v>4194744</v>
      </c>
    </row>
    <row r="15" ht="12.75">
      <c r="A15" s="1" t="s">
        <v>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9"/>
  <sheetViews>
    <sheetView zoomScale="80" zoomScaleNormal="80" zoomScalePageLayoutView="0" workbookViewId="0" topLeftCell="A1">
      <selection activeCell="L38" sqref="L38"/>
    </sheetView>
  </sheetViews>
  <sheetFormatPr defaultColWidth="9.140625" defaultRowHeight="12.75"/>
  <cols>
    <col min="3" max="3" width="11.7109375" style="0" customWidth="1"/>
    <col min="4" max="4" width="16.00390625" style="0" customWidth="1"/>
    <col min="5" max="5" width="10.8515625" style="0" customWidth="1"/>
    <col min="6" max="6" width="12.7109375" style="0" customWidth="1"/>
    <col min="7" max="7" width="15.00390625" style="0" customWidth="1"/>
    <col min="8" max="10" width="11.57421875" style="0" customWidth="1"/>
  </cols>
  <sheetData>
    <row r="1" spans="1:3" ht="12.75">
      <c r="A1" s="3" t="s">
        <v>6</v>
      </c>
      <c r="B1" s="4"/>
      <c r="C1" s="4"/>
    </row>
    <row r="2" spans="1:9" ht="31.5" customHeight="1">
      <c r="A2" s="5" t="s">
        <v>0</v>
      </c>
      <c r="B2" s="5" t="s">
        <v>23</v>
      </c>
      <c r="C2" s="5" t="s">
        <v>24</v>
      </c>
      <c r="D2" s="83" t="s">
        <v>28</v>
      </c>
      <c r="E2" s="83"/>
      <c r="F2" s="83"/>
      <c r="G2" s="9"/>
      <c r="H2" s="25" t="s">
        <v>31</v>
      </c>
      <c r="I2" s="25" t="s">
        <v>32</v>
      </c>
    </row>
    <row r="3" spans="1:9" ht="15.75">
      <c r="A3" s="6">
        <v>1</v>
      </c>
      <c r="B3" s="6">
        <v>5540456</v>
      </c>
      <c r="C3" s="6">
        <v>42389</v>
      </c>
      <c r="D3" s="23" t="s">
        <v>69</v>
      </c>
      <c r="E3" s="17">
        <f>SLOPE(B3:B12,C3:C12)</f>
        <v>70.32671424675141</v>
      </c>
      <c r="F3" s="24" t="s">
        <v>25</v>
      </c>
      <c r="G3" s="24"/>
      <c r="H3" s="22">
        <f aca="true" t="shared" si="0" ref="H3:H12">$E$4+$E$3*C3</f>
        <v>5905147.47604664</v>
      </c>
      <c r="I3" s="22">
        <f aca="true" t="shared" si="1" ref="I3:I12">B3-H3</f>
        <v>-364691.4760466404</v>
      </c>
    </row>
    <row r="4" spans="1:9" ht="15.75">
      <c r="A4" s="6">
        <v>2</v>
      </c>
      <c r="B4" s="6">
        <v>10699662</v>
      </c>
      <c r="C4" s="6">
        <v>57107</v>
      </c>
      <c r="D4" s="23" t="s">
        <v>70</v>
      </c>
      <c r="E4" s="17">
        <f>INTERCEPT(B3:B12,C3:C12)</f>
        <v>2924068.3858410954</v>
      </c>
      <c r="F4" s="28" t="s">
        <v>35</v>
      </c>
      <c r="G4" s="28"/>
      <c r="H4" s="22">
        <f t="shared" si="0"/>
        <v>6940216.056330328</v>
      </c>
      <c r="I4" s="22">
        <f t="shared" si="1"/>
        <v>3759445.943669672</v>
      </c>
    </row>
    <row r="5" spans="1:9" ht="15.75">
      <c r="A5" s="6">
        <v>3</v>
      </c>
      <c r="B5" s="6">
        <v>10531653</v>
      </c>
      <c r="C5" s="6">
        <v>101355</v>
      </c>
      <c r="D5" s="23" t="s">
        <v>29</v>
      </c>
      <c r="E5" s="17">
        <f>STEYX(B3:B12,C3:C12)</f>
        <v>1842049.6509198493</v>
      </c>
      <c r="F5" s="24" t="s">
        <v>27</v>
      </c>
      <c r="G5" s="24"/>
      <c r="H5" s="22">
        <f t="shared" si="0"/>
        <v>10052032.508320585</v>
      </c>
      <c r="I5" s="22">
        <f t="shared" si="1"/>
        <v>479620.4916794151</v>
      </c>
    </row>
    <row r="6" spans="1:9" ht="14.25">
      <c r="A6" s="6">
        <v>4</v>
      </c>
      <c r="B6" s="6">
        <v>5995282</v>
      </c>
      <c r="C6" s="6">
        <v>66910</v>
      </c>
      <c r="D6" s="23" t="s">
        <v>30</v>
      </c>
      <c r="E6" s="17">
        <f>RSQ(B3:B12,C3:C12)</f>
        <v>0.5694390168649788</v>
      </c>
      <c r="F6" s="24" t="s">
        <v>26</v>
      </c>
      <c r="G6" s="24"/>
      <c r="H6" s="22">
        <f t="shared" si="0"/>
        <v>7629628.836091232</v>
      </c>
      <c r="I6" s="22">
        <f t="shared" si="1"/>
        <v>-1634346.8360912316</v>
      </c>
    </row>
    <row r="7" spans="1:9" ht="12.75">
      <c r="A7" s="6">
        <v>5</v>
      </c>
      <c r="B7" s="6">
        <v>5090095</v>
      </c>
      <c r="C7" s="6">
        <v>28911</v>
      </c>
      <c r="H7" s="22">
        <f t="shared" si="0"/>
        <v>4957284.021428925</v>
      </c>
      <c r="I7" s="22">
        <f t="shared" si="1"/>
        <v>132810.97857107501</v>
      </c>
    </row>
    <row r="8" spans="1:9" ht="12.75">
      <c r="A8" s="6">
        <v>6</v>
      </c>
      <c r="B8" s="6">
        <v>3955072</v>
      </c>
      <c r="C8" s="6">
        <v>14412</v>
      </c>
      <c r="D8" s="43" t="s">
        <v>68</v>
      </c>
      <c r="E8" s="44">
        <f>CORREL(B3:B12,C3:C12)</f>
        <v>0.7546118319142489</v>
      </c>
      <c r="F8" s="44" t="s">
        <v>19</v>
      </c>
      <c r="H8" s="22">
        <f t="shared" si="0"/>
        <v>3937616.991565277</v>
      </c>
      <c r="I8" s="22">
        <f t="shared" si="1"/>
        <v>17455.00843472313</v>
      </c>
    </row>
    <row r="9" spans="1:9" ht="15.75">
      <c r="A9" s="6">
        <v>7</v>
      </c>
      <c r="B9" s="6">
        <v>2773754</v>
      </c>
      <c r="C9" s="6">
        <v>11081</v>
      </c>
      <c r="D9" s="43" t="s">
        <v>73</v>
      </c>
      <c r="E9" s="44">
        <f>E8*B14/C14</f>
        <v>70.32671424675141</v>
      </c>
      <c r="F9" s="45" t="s">
        <v>71</v>
      </c>
      <c r="H9" s="22">
        <f t="shared" si="0"/>
        <v>3703358.7064093477</v>
      </c>
      <c r="I9" s="22">
        <f t="shared" si="1"/>
        <v>-929604.7064093477</v>
      </c>
    </row>
    <row r="10" spans="1:9" ht="15.75">
      <c r="A10" s="6">
        <v>8</v>
      </c>
      <c r="B10" s="6">
        <v>4828213</v>
      </c>
      <c r="C10" s="6">
        <v>25749</v>
      </c>
      <c r="D10" s="43" t="s">
        <v>74</v>
      </c>
      <c r="E10" s="44">
        <f>B13-E9*C13</f>
        <v>2924068.3858410954</v>
      </c>
      <c r="F10" s="45" t="s">
        <v>72</v>
      </c>
      <c r="H10" s="22">
        <f t="shared" si="0"/>
        <v>4734910.950980697</v>
      </c>
      <c r="I10" s="22">
        <f t="shared" si="1"/>
        <v>93302.04901930317</v>
      </c>
    </row>
    <row r="11" spans="1:9" ht="12.75">
      <c r="A11" s="6">
        <v>9</v>
      </c>
      <c r="B11" s="6">
        <v>5510831</v>
      </c>
      <c r="C11" s="6">
        <v>19607</v>
      </c>
      <c r="H11" s="22">
        <f t="shared" si="0"/>
        <v>4302964.272077151</v>
      </c>
      <c r="I11" s="22">
        <f t="shared" si="1"/>
        <v>1207866.7279228494</v>
      </c>
    </row>
    <row r="12" spans="1:9" ht="13.5" thickBot="1">
      <c r="A12" s="12">
        <v>10</v>
      </c>
      <c r="B12" s="12">
        <v>4194744</v>
      </c>
      <c r="C12" s="12">
        <v>57340</v>
      </c>
      <c r="H12" s="41">
        <f t="shared" si="0"/>
        <v>6956602.180749821</v>
      </c>
      <c r="I12" s="41">
        <f t="shared" si="1"/>
        <v>-2761858.1807498205</v>
      </c>
    </row>
    <row r="13" spans="1:9" ht="12.75">
      <c r="A13" s="42" t="s">
        <v>8</v>
      </c>
      <c r="B13" s="42">
        <f>AVERAGE(B3:B12)</f>
        <v>5911976.2</v>
      </c>
      <c r="C13" s="42">
        <f>AVERAGE(C3:C12)</f>
        <v>42486.1</v>
      </c>
      <c r="H13" s="21" t="s">
        <v>33</v>
      </c>
      <c r="I13" s="22">
        <f>SUMSQ(I3:I12)</f>
        <v>27145175331631.48</v>
      </c>
    </row>
    <row r="14" spans="1:9" ht="15.75">
      <c r="A14" s="42" t="s">
        <v>9</v>
      </c>
      <c r="B14" s="42">
        <f>STDEV(B3:B12)</f>
        <v>2646718.3890126534</v>
      </c>
      <c r="C14" s="42">
        <f>STDEV(C3:C12)</f>
        <v>28399.521198819926</v>
      </c>
      <c r="H14" s="26" t="s">
        <v>34</v>
      </c>
      <c r="I14" s="27">
        <f>SQRT(I13/(10-2))</f>
        <v>1842049.6509198484</v>
      </c>
    </row>
    <row r="15" ht="15">
      <c r="A15" s="33" t="s">
        <v>36</v>
      </c>
    </row>
    <row r="16" ht="12.75">
      <c r="B16" t="s">
        <v>37</v>
      </c>
    </row>
    <row r="17" ht="13.5" thickBot="1"/>
    <row r="18" spans="2:3" ht="12.75">
      <c r="B18" s="29" t="s">
        <v>38</v>
      </c>
      <c r="C18" s="29"/>
    </row>
    <row r="19" spans="2:3" ht="12.75">
      <c r="B19" s="31" t="s">
        <v>39</v>
      </c>
      <c r="C19" s="18">
        <v>0.7546118319142491</v>
      </c>
    </row>
    <row r="20" spans="2:4" ht="14.25">
      <c r="B20" s="40" t="s">
        <v>40</v>
      </c>
      <c r="C20" s="37">
        <v>0.5694390168649789</v>
      </c>
      <c r="D20" s="36" t="s">
        <v>67</v>
      </c>
    </row>
    <row r="21" spans="2:3" ht="12.75">
      <c r="B21" s="31" t="s">
        <v>41</v>
      </c>
      <c r="C21" s="18">
        <v>0.5156188939731012</v>
      </c>
    </row>
    <row r="22" spans="2:4" ht="14.25">
      <c r="B22" s="40" t="s">
        <v>42</v>
      </c>
      <c r="C22" s="37">
        <v>1842049.6509198484</v>
      </c>
      <c r="D22" s="36" t="s">
        <v>66</v>
      </c>
    </row>
    <row r="23" spans="2:3" ht="13.5" thickBot="1">
      <c r="B23" s="32" t="s">
        <v>43</v>
      </c>
      <c r="C23" s="19">
        <v>10</v>
      </c>
    </row>
    <row r="25" ht="13.5" thickBot="1">
      <c r="B25" t="s">
        <v>44</v>
      </c>
    </row>
    <row r="26" spans="2:7" ht="12.75">
      <c r="B26" s="20"/>
      <c r="C26" s="20" t="s">
        <v>49</v>
      </c>
      <c r="D26" s="20" t="s">
        <v>50</v>
      </c>
      <c r="E26" s="20" t="s">
        <v>51</v>
      </c>
      <c r="F26" s="20" t="s">
        <v>52</v>
      </c>
      <c r="G26" s="20" t="s">
        <v>53</v>
      </c>
    </row>
    <row r="27" spans="2:7" ht="12.75">
      <c r="B27" s="18" t="s">
        <v>45</v>
      </c>
      <c r="C27" s="34">
        <v>1</v>
      </c>
      <c r="D27" s="34">
        <v>35900888745008.12</v>
      </c>
      <c r="E27" s="34">
        <v>35900888745008.12</v>
      </c>
      <c r="F27" s="34">
        <v>10.580410936796964</v>
      </c>
      <c r="G27" s="34">
        <v>0.011652938013418553</v>
      </c>
    </row>
    <row r="28" spans="2:7" ht="12.75">
      <c r="B28" s="18" t="s">
        <v>46</v>
      </c>
      <c r="C28" s="34">
        <v>8</v>
      </c>
      <c r="D28" s="34">
        <v>27145175331631.484</v>
      </c>
      <c r="E28" s="34">
        <v>3393146916453.9355</v>
      </c>
      <c r="F28" s="34"/>
      <c r="G28" s="34"/>
    </row>
    <row r="29" spans="2:7" ht="13.5" thickBot="1">
      <c r="B29" s="19" t="s">
        <v>47</v>
      </c>
      <c r="C29" s="35">
        <v>9</v>
      </c>
      <c r="D29" s="35">
        <v>63046064076639.6</v>
      </c>
      <c r="E29" s="35"/>
      <c r="F29" s="35"/>
      <c r="G29" s="35"/>
    </row>
    <row r="30" ht="13.5" thickBot="1"/>
    <row r="31" spans="2:10" ht="12.75">
      <c r="B31" s="20"/>
      <c r="C31" s="20" t="s">
        <v>54</v>
      </c>
      <c r="D31" s="20" t="s">
        <v>42</v>
      </c>
      <c r="E31" s="20" t="s">
        <v>55</v>
      </c>
      <c r="F31" s="20" t="s">
        <v>56</v>
      </c>
      <c r="G31" s="20" t="s">
        <v>57</v>
      </c>
      <c r="H31" s="20" t="s">
        <v>58</v>
      </c>
      <c r="I31" s="20" t="s">
        <v>59</v>
      </c>
      <c r="J31" s="20" t="s">
        <v>60</v>
      </c>
    </row>
    <row r="32" spans="2:10" ht="12.75">
      <c r="B32" s="37" t="s">
        <v>48</v>
      </c>
      <c r="C32" s="37">
        <v>2924068.385841096</v>
      </c>
      <c r="D32" s="18">
        <v>1087703.9083185347</v>
      </c>
      <c r="E32" s="18">
        <v>2.688294455392157</v>
      </c>
      <c r="F32" s="18">
        <v>0.027569384202167594</v>
      </c>
      <c r="G32" s="18">
        <v>415818.67745295074</v>
      </c>
      <c r="H32" s="18">
        <v>5432318.094229241</v>
      </c>
      <c r="I32" s="18">
        <v>415818.67745295074</v>
      </c>
      <c r="J32" s="18">
        <v>5432318.094229241</v>
      </c>
    </row>
    <row r="33" spans="2:10" ht="13.5" thickBot="1">
      <c r="B33" s="38" t="s">
        <v>65</v>
      </c>
      <c r="C33" s="39">
        <v>70.3267142467514</v>
      </c>
      <c r="D33" s="19">
        <v>21.62066557418335</v>
      </c>
      <c r="E33" s="19">
        <v>3.2527543615829577</v>
      </c>
      <c r="F33" s="19">
        <v>0.01165293801341857</v>
      </c>
      <c r="G33" s="19">
        <v>20.46937006800666</v>
      </c>
      <c r="H33" s="19">
        <v>120.18405842549612</v>
      </c>
      <c r="I33" s="19">
        <v>20.46937006800666</v>
      </c>
      <c r="J33" s="19">
        <v>120.18405842549612</v>
      </c>
    </row>
    <row r="37" ht="12.75">
      <c r="B37" t="s">
        <v>61</v>
      </c>
    </row>
    <row r="38" ht="13.5" thickBot="1"/>
    <row r="39" spans="2:4" ht="25.5">
      <c r="B39" s="20" t="s">
        <v>62</v>
      </c>
      <c r="C39" s="30" t="s">
        <v>63</v>
      </c>
      <c r="D39" s="20" t="s">
        <v>64</v>
      </c>
    </row>
    <row r="40" spans="2:4" ht="12.75">
      <c r="B40" s="18">
        <v>1</v>
      </c>
      <c r="C40" s="18">
        <v>5905147.47604664</v>
      </c>
      <c r="D40" s="18">
        <v>-364691.4760466404</v>
      </c>
    </row>
    <row r="41" spans="2:4" ht="12.75">
      <c r="B41" s="18">
        <v>2</v>
      </c>
      <c r="C41" s="18">
        <v>6940216.056330328</v>
      </c>
      <c r="D41" s="18">
        <v>3759445.943669672</v>
      </c>
    </row>
    <row r="42" spans="2:4" ht="12.75">
      <c r="B42" s="18">
        <v>3</v>
      </c>
      <c r="C42" s="18">
        <v>10052032.508320583</v>
      </c>
      <c r="D42" s="18">
        <v>479620.49167941697</v>
      </c>
    </row>
    <row r="43" spans="2:4" ht="12.75">
      <c r="B43" s="18">
        <v>4</v>
      </c>
      <c r="C43" s="18">
        <v>7629628.836091232</v>
      </c>
      <c r="D43" s="18">
        <v>-1634346.8360912316</v>
      </c>
    </row>
    <row r="44" spans="2:4" ht="12.75">
      <c r="B44" s="18">
        <v>5</v>
      </c>
      <c r="C44" s="18">
        <v>4957284.021428926</v>
      </c>
      <c r="D44" s="18">
        <v>132810.97857107408</v>
      </c>
    </row>
    <row r="45" spans="2:4" ht="12.75">
      <c r="B45" s="18">
        <v>6</v>
      </c>
      <c r="C45" s="18">
        <v>3937616.991565277</v>
      </c>
      <c r="D45" s="18">
        <v>17455.00843472313</v>
      </c>
    </row>
    <row r="46" spans="2:4" ht="12.75">
      <c r="B46" s="18">
        <v>7</v>
      </c>
      <c r="C46" s="18">
        <v>3703358.706409348</v>
      </c>
      <c r="D46" s="18">
        <v>-929604.7064093482</v>
      </c>
    </row>
    <row r="47" spans="2:4" ht="12.75">
      <c r="B47" s="18">
        <v>8</v>
      </c>
      <c r="C47" s="18">
        <v>4734910.950980698</v>
      </c>
      <c r="D47" s="18">
        <v>93302.04901930224</v>
      </c>
    </row>
    <row r="48" spans="2:4" ht="12.75">
      <c r="B48" s="18">
        <v>9</v>
      </c>
      <c r="C48" s="18">
        <v>4302964.272077151</v>
      </c>
      <c r="D48" s="18">
        <v>1207866.7279228494</v>
      </c>
    </row>
    <row r="49" spans="2:4" ht="13.5" thickBot="1">
      <c r="B49" s="19">
        <v>10</v>
      </c>
      <c r="C49" s="19">
        <v>6956602.180749821</v>
      </c>
      <c r="D49" s="19">
        <v>-2761858.1807498205</v>
      </c>
    </row>
  </sheetData>
  <sheetProtection/>
  <mergeCells count="1">
    <mergeCell ref="D2:F2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RAndrews</dc:creator>
  <cp:keywords/>
  <dc:description/>
  <cp:lastModifiedBy>RAndrews</cp:lastModifiedBy>
  <dcterms:created xsi:type="dcterms:W3CDTF">2000-03-02T16:06:55Z</dcterms:created>
  <dcterms:modified xsi:type="dcterms:W3CDTF">2011-02-15T03:19:46Z</dcterms:modified>
  <cp:category/>
  <cp:version/>
  <cp:contentType/>
  <cp:contentStatus/>
</cp:coreProperties>
</file>