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drawings/drawing3.xml" ContentType="application/vnd.openxmlformats-officedocument.drawing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Andrews\Documents\1_MGMT_648\2013\"/>
    </mc:Choice>
  </mc:AlternateContent>
  <bookViews>
    <workbookView xWindow="1860" yWindow="4500" windowWidth="14775" windowHeight="4455"/>
  </bookViews>
  <sheets>
    <sheet name="Purchase Order Data" sheetId="3" r:id="rId1"/>
    <sheet name="Match_1" sheetId="9" r:id="rId2"/>
    <sheet name="Ordered Data" sheetId="10" r:id="rId3"/>
    <sheet name="Match_Index" sheetId="11" r:id="rId4"/>
    <sheet name="Mean" sheetId="4" r:id="rId5"/>
    <sheet name="Median" sheetId="6" r:id="rId6"/>
    <sheet name="Variance" sheetId="5" r:id="rId7"/>
    <sheet name="z-scores" sheetId="7" r:id="rId8"/>
    <sheet name="Descriptive Statistics" sheetId="8" r:id="rId9"/>
    <sheet name="Sheet1" sheetId="12" r:id="rId10"/>
  </sheets>
  <definedNames>
    <definedName name="_xlnm._FilterDatabase" localSheetId="0" hidden="1">'Purchase Order Data'!$A$21:$Q$115</definedName>
  </definedNames>
  <calcPr calcId="152511"/>
  <pivotCaches>
    <pivotCache cacheId="0" r:id="rId11"/>
  </pivotCaches>
</workbook>
</file>

<file path=xl/calcChain.xml><?xml version="1.0" encoding="utf-8"?>
<calcChain xmlns="http://schemas.openxmlformats.org/spreadsheetml/2006/main">
  <c r="R23" i="3" l="1"/>
  <c r="S23" i="3"/>
  <c r="R24" i="3"/>
  <c r="S24" i="3"/>
  <c r="R25" i="3"/>
  <c r="S25" i="3"/>
  <c r="R26" i="3"/>
  <c r="S26" i="3"/>
  <c r="R27" i="3"/>
  <c r="S27" i="3"/>
  <c r="R28" i="3"/>
  <c r="S28" i="3"/>
  <c r="R29" i="3"/>
  <c r="S29" i="3"/>
  <c r="R30" i="3"/>
  <c r="S30" i="3"/>
  <c r="R31" i="3"/>
  <c r="S31" i="3"/>
  <c r="R32" i="3"/>
  <c r="S32" i="3"/>
  <c r="R33" i="3"/>
  <c r="S33" i="3"/>
  <c r="R34" i="3"/>
  <c r="S34" i="3"/>
  <c r="R35" i="3"/>
  <c r="S35" i="3"/>
  <c r="R36" i="3"/>
  <c r="S36" i="3"/>
  <c r="R37" i="3"/>
  <c r="S37" i="3"/>
  <c r="R38" i="3"/>
  <c r="S38" i="3"/>
  <c r="R39" i="3"/>
  <c r="S39" i="3"/>
  <c r="R40" i="3"/>
  <c r="S40" i="3"/>
  <c r="R41" i="3"/>
  <c r="S41" i="3"/>
  <c r="R42" i="3"/>
  <c r="S42" i="3"/>
  <c r="R43" i="3"/>
  <c r="S43" i="3"/>
  <c r="R44" i="3"/>
  <c r="S44" i="3"/>
  <c r="R45" i="3"/>
  <c r="S45" i="3"/>
  <c r="R46" i="3"/>
  <c r="S46" i="3"/>
  <c r="R47" i="3"/>
  <c r="S47" i="3"/>
  <c r="R48" i="3"/>
  <c r="S48" i="3"/>
  <c r="R49" i="3"/>
  <c r="S49" i="3"/>
  <c r="R50" i="3"/>
  <c r="S50" i="3"/>
  <c r="R51" i="3"/>
  <c r="S51" i="3"/>
  <c r="R52" i="3"/>
  <c r="S52" i="3"/>
  <c r="R53" i="3"/>
  <c r="S53" i="3"/>
  <c r="R54" i="3"/>
  <c r="S54" i="3"/>
  <c r="R55" i="3"/>
  <c r="S55" i="3"/>
  <c r="R56" i="3"/>
  <c r="S56" i="3"/>
  <c r="R57" i="3"/>
  <c r="S57" i="3"/>
  <c r="R58" i="3"/>
  <c r="S58" i="3"/>
  <c r="R59" i="3"/>
  <c r="S59" i="3"/>
  <c r="R60" i="3"/>
  <c r="S60" i="3"/>
  <c r="R61" i="3"/>
  <c r="S61" i="3"/>
  <c r="R62" i="3"/>
  <c r="S62" i="3"/>
  <c r="R63" i="3"/>
  <c r="S63" i="3"/>
  <c r="R64" i="3"/>
  <c r="S64" i="3"/>
  <c r="R65" i="3"/>
  <c r="S65" i="3"/>
  <c r="R66" i="3"/>
  <c r="S66" i="3"/>
  <c r="R67" i="3"/>
  <c r="S67" i="3"/>
  <c r="R68" i="3"/>
  <c r="S68" i="3"/>
  <c r="R69" i="3"/>
  <c r="S69" i="3"/>
  <c r="R70" i="3"/>
  <c r="S70" i="3"/>
  <c r="R71" i="3"/>
  <c r="S71" i="3"/>
  <c r="R72" i="3"/>
  <c r="S72" i="3"/>
  <c r="R73" i="3"/>
  <c r="S73" i="3"/>
  <c r="R74" i="3"/>
  <c r="S74" i="3"/>
  <c r="R75" i="3"/>
  <c r="S75" i="3"/>
  <c r="R76" i="3"/>
  <c r="S76" i="3"/>
  <c r="R77" i="3"/>
  <c r="S77" i="3"/>
  <c r="R78" i="3"/>
  <c r="S78" i="3"/>
  <c r="R79" i="3"/>
  <c r="S79" i="3"/>
  <c r="R80" i="3"/>
  <c r="S80" i="3"/>
  <c r="R81" i="3"/>
  <c r="S81" i="3"/>
  <c r="R82" i="3"/>
  <c r="S82" i="3"/>
  <c r="R83" i="3"/>
  <c r="S83" i="3"/>
  <c r="R84" i="3"/>
  <c r="S84" i="3"/>
  <c r="R85" i="3"/>
  <c r="S85" i="3"/>
  <c r="R86" i="3"/>
  <c r="S86" i="3"/>
  <c r="R87" i="3"/>
  <c r="S87" i="3"/>
  <c r="R88" i="3"/>
  <c r="S88" i="3"/>
  <c r="R89" i="3"/>
  <c r="S89" i="3"/>
  <c r="R90" i="3"/>
  <c r="S90" i="3"/>
  <c r="R91" i="3"/>
  <c r="S91" i="3"/>
  <c r="R92" i="3"/>
  <c r="S92" i="3"/>
  <c r="R93" i="3"/>
  <c r="S93" i="3"/>
  <c r="R94" i="3"/>
  <c r="S94" i="3"/>
  <c r="R95" i="3"/>
  <c r="S95" i="3"/>
  <c r="R96" i="3"/>
  <c r="S96" i="3"/>
  <c r="R97" i="3"/>
  <c r="S97" i="3"/>
  <c r="R98" i="3"/>
  <c r="S98" i="3"/>
  <c r="R99" i="3"/>
  <c r="S99" i="3"/>
  <c r="R100" i="3"/>
  <c r="S100" i="3"/>
  <c r="R101" i="3"/>
  <c r="S101" i="3"/>
  <c r="R102" i="3"/>
  <c r="S102" i="3"/>
  <c r="R103" i="3"/>
  <c r="S103" i="3"/>
  <c r="R104" i="3"/>
  <c r="S104" i="3"/>
  <c r="R105" i="3"/>
  <c r="S105" i="3"/>
  <c r="R106" i="3"/>
  <c r="S106" i="3"/>
  <c r="R107" i="3"/>
  <c r="S107" i="3"/>
  <c r="R108" i="3"/>
  <c r="S108" i="3"/>
  <c r="R109" i="3"/>
  <c r="S109" i="3"/>
  <c r="R110" i="3"/>
  <c r="S110" i="3"/>
  <c r="R111" i="3"/>
  <c r="S111" i="3"/>
  <c r="R112" i="3"/>
  <c r="S112" i="3"/>
  <c r="R113" i="3"/>
  <c r="S113" i="3"/>
  <c r="R114" i="3"/>
  <c r="S114" i="3"/>
  <c r="R115" i="3"/>
  <c r="S115" i="3"/>
  <c r="S22" i="3"/>
  <c r="R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22" i="3"/>
  <c r="H23" i="3" l="1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22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23" i="3"/>
  <c r="F24" i="3"/>
  <c r="F25" i="3"/>
  <c r="F26" i="3"/>
  <c r="F27" i="3"/>
  <c r="F28" i="3"/>
  <c r="F22" i="3"/>
  <c r="O23" i="3"/>
  <c r="P23" i="3" s="1"/>
  <c r="Q23" i="3"/>
  <c r="O24" i="3"/>
  <c r="P24" i="3" s="1"/>
  <c r="Q24" i="3"/>
  <c r="O25" i="3"/>
  <c r="P25" i="3" s="1"/>
  <c r="Q25" i="3"/>
  <c r="O26" i="3"/>
  <c r="P26" i="3" s="1"/>
  <c r="Q26" i="3"/>
  <c r="O27" i="3"/>
  <c r="P27" i="3" s="1"/>
  <c r="Q27" i="3"/>
  <c r="O28" i="3"/>
  <c r="P28" i="3" s="1"/>
  <c r="Q28" i="3"/>
  <c r="O29" i="3"/>
  <c r="P29" i="3" s="1"/>
  <c r="Q29" i="3"/>
  <c r="O30" i="3"/>
  <c r="P30" i="3" s="1"/>
  <c r="Q30" i="3"/>
  <c r="O31" i="3"/>
  <c r="P31" i="3" s="1"/>
  <c r="Q31" i="3"/>
  <c r="O32" i="3"/>
  <c r="P32" i="3" s="1"/>
  <c r="Q32" i="3"/>
  <c r="O33" i="3"/>
  <c r="P33" i="3" s="1"/>
  <c r="Q33" i="3"/>
  <c r="O34" i="3"/>
  <c r="P34" i="3" s="1"/>
  <c r="Q34" i="3"/>
  <c r="O35" i="3"/>
  <c r="P35" i="3" s="1"/>
  <c r="Q35" i="3"/>
  <c r="O36" i="3"/>
  <c r="P36" i="3" s="1"/>
  <c r="Q36" i="3"/>
  <c r="O37" i="3"/>
  <c r="P37" i="3" s="1"/>
  <c r="Q37" i="3"/>
  <c r="O38" i="3"/>
  <c r="P38" i="3" s="1"/>
  <c r="Q38" i="3"/>
  <c r="O39" i="3"/>
  <c r="P39" i="3" s="1"/>
  <c r="Q39" i="3"/>
  <c r="O40" i="3"/>
  <c r="P40" i="3" s="1"/>
  <c r="Q40" i="3"/>
  <c r="O41" i="3"/>
  <c r="P41" i="3" s="1"/>
  <c r="Q41" i="3"/>
  <c r="O42" i="3"/>
  <c r="P42" i="3" s="1"/>
  <c r="Q42" i="3"/>
  <c r="O43" i="3"/>
  <c r="P43" i="3" s="1"/>
  <c r="Q43" i="3"/>
  <c r="O44" i="3"/>
  <c r="P44" i="3" s="1"/>
  <c r="Q44" i="3"/>
  <c r="O45" i="3"/>
  <c r="P45" i="3" s="1"/>
  <c r="Q45" i="3"/>
  <c r="O46" i="3"/>
  <c r="P46" i="3" s="1"/>
  <c r="Q46" i="3"/>
  <c r="O47" i="3"/>
  <c r="P47" i="3" s="1"/>
  <c r="Q47" i="3"/>
  <c r="O48" i="3"/>
  <c r="P48" i="3" s="1"/>
  <c r="Q48" i="3"/>
  <c r="O49" i="3"/>
  <c r="P49" i="3" s="1"/>
  <c r="Q49" i="3"/>
  <c r="O50" i="3"/>
  <c r="P50" i="3" s="1"/>
  <c r="Q50" i="3"/>
  <c r="O51" i="3"/>
  <c r="P51" i="3" s="1"/>
  <c r="Q51" i="3"/>
  <c r="O52" i="3"/>
  <c r="P52" i="3" s="1"/>
  <c r="Q52" i="3"/>
  <c r="O53" i="3"/>
  <c r="P53" i="3" s="1"/>
  <c r="Q53" i="3"/>
  <c r="O54" i="3"/>
  <c r="P54" i="3" s="1"/>
  <c r="Q54" i="3"/>
  <c r="O55" i="3"/>
  <c r="P55" i="3" s="1"/>
  <c r="Q55" i="3"/>
  <c r="O56" i="3"/>
  <c r="P56" i="3" s="1"/>
  <c r="Q56" i="3"/>
  <c r="O57" i="3"/>
  <c r="P57" i="3" s="1"/>
  <c r="Q57" i="3"/>
  <c r="O58" i="3"/>
  <c r="P58" i="3" s="1"/>
  <c r="Q58" i="3"/>
  <c r="O59" i="3"/>
  <c r="P59" i="3" s="1"/>
  <c r="Q59" i="3"/>
  <c r="O60" i="3"/>
  <c r="P60" i="3" s="1"/>
  <c r="Q60" i="3"/>
  <c r="O61" i="3"/>
  <c r="P61" i="3" s="1"/>
  <c r="Q61" i="3"/>
  <c r="O62" i="3"/>
  <c r="P62" i="3" s="1"/>
  <c r="Q62" i="3"/>
  <c r="O63" i="3"/>
  <c r="P63" i="3" s="1"/>
  <c r="Q63" i="3"/>
  <c r="O64" i="3"/>
  <c r="P64" i="3" s="1"/>
  <c r="Q64" i="3"/>
  <c r="O65" i="3"/>
  <c r="P65" i="3" s="1"/>
  <c r="Q65" i="3"/>
  <c r="O66" i="3"/>
  <c r="P66" i="3" s="1"/>
  <c r="Q66" i="3"/>
  <c r="O67" i="3"/>
  <c r="P67" i="3" s="1"/>
  <c r="Q67" i="3"/>
  <c r="O68" i="3"/>
  <c r="P68" i="3" s="1"/>
  <c r="Q68" i="3"/>
  <c r="O69" i="3"/>
  <c r="P69" i="3" s="1"/>
  <c r="Q69" i="3"/>
  <c r="O70" i="3"/>
  <c r="P70" i="3" s="1"/>
  <c r="Q70" i="3"/>
  <c r="O71" i="3"/>
  <c r="P71" i="3" s="1"/>
  <c r="Q71" i="3"/>
  <c r="O72" i="3"/>
  <c r="P72" i="3" s="1"/>
  <c r="Q72" i="3"/>
  <c r="O73" i="3"/>
  <c r="P73" i="3" s="1"/>
  <c r="Q73" i="3"/>
  <c r="O74" i="3"/>
  <c r="P74" i="3" s="1"/>
  <c r="Q74" i="3"/>
  <c r="O75" i="3"/>
  <c r="P75" i="3" s="1"/>
  <c r="Q75" i="3"/>
  <c r="O76" i="3"/>
  <c r="P76" i="3" s="1"/>
  <c r="Q76" i="3"/>
  <c r="O77" i="3"/>
  <c r="P77" i="3" s="1"/>
  <c r="Q77" i="3"/>
  <c r="O78" i="3"/>
  <c r="P78" i="3" s="1"/>
  <c r="Q78" i="3"/>
  <c r="O79" i="3"/>
  <c r="P79" i="3" s="1"/>
  <c r="Q79" i="3"/>
  <c r="O80" i="3"/>
  <c r="P80" i="3" s="1"/>
  <c r="Q80" i="3"/>
  <c r="O81" i="3"/>
  <c r="P81" i="3" s="1"/>
  <c r="Q81" i="3"/>
  <c r="O82" i="3"/>
  <c r="P82" i="3" s="1"/>
  <c r="Q82" i="3"/>
  <c r="O83" i="3"/>
  <c r="P83" i="3" s="1"/>
  <c r="Q83" i="3"/>
  <c r="O84" i="3"/>
  <c r="P84" i="3" s="1"/>
  <c r="Q84" i="3"/>
  <c r="O85" i="3"/>
  <c r="P85" i="3" s="1"/>
  <c r="Q85" i="3"/>
  <c r="O86" i="3"/>
  <c r="P86" i="3" s="1"/>
  <c r="Q86" i="3"/>
  <c r="O87" i="3"/>
  <c r="P87" i="3" s="1"/>
  <c r="Q87" i="3"/>
  <c r="O88" i="3"/>
  <c r="P88" i="3" s="1"/>
  <c r="Q88" i="3"/>
  <c r="O89" i="3"/>
  <c r="P89" i="3" s="1"/>
  <c r="Q89" i="3"/>
  <c r="O90" i="3"/>
  <c r="P90" i="3" s="1"/>
  <c r="Q90" i="3"/>
  <c r="O91" i="3"/>
  <c r="P91" i="3" s="1"/>
  <c r="Q91" i="3"/>
  <c r="O92" i="3"/>
  <c r="P92" i="3" s="1"/>
  <c r="Q92" i="3"/>
  <c r="O93" i="3"/>
  <c r="P93" i="3" s="1"/>
  <c r="Q93" i="3"/>
  <c r="O94" i="3"/>
  <c r="P94" i="3" s="1"/>
  <c r="Q94" i="3"/>
  <c r="O95" i="3"/>
  <c r="P95" i="3" s="1"/>
  <c r="Q95" i="3"/>
  <c r="O96" i="3"/>
  <c r="P96" i="3" s="1"/>
  <c r="Q96" i="3"/>
  <c r="O97" i="3"/>
  <c r="P97" i="3" s="1"/>
  <c r="Q97" i="3"/>
  <c r="O98" i="3"/>
  <c r="P98" i="3" s="1"/>
  <c r="Q98" i="3"/>
  <c r="O99" i="3"/>
  <c r="P99" i="3" s="1"/>
  <c r="Q99" i="3"/>
  <c r="O100" i="3"/>
  <c r="P100" i="3" s="1"/>
  <c r="Q100" i="3"/>
  <c r="O101" i="3"/>
  <c r="P101" i="3" s="1"/>
  <c r="Q101" i="3"/>
  <c r="O102" i="3"/>
  <c r="P102" i="3" s="1"/>
  <c r="Q102" i="3"/>
  <c r="O103" i="3"/>
  <c r="P103" i="3" s="1"/>
  <c r="Q103" i="3"/>
  <c r="O104" i="3"/>
  <c r="P104" i="3" s="1"/>
  <c r="Q104" i="3"/>
  <c r="O105" i="3"/>
  <c r="P105" i="3" s="1"/>
  <c r="Q105" i="3"/>
  <c r="O106" i="3"/>
  <c r="P106" i="3" s="1"/>
  <c r="Q106" i="3"/>
  <c r="O107" i="3"/>
  <c r="P107" i="3" s="1"/>
  <c r="Q107" i="3"/>
  <c r="O108" i="3"/>
  <c r="P108" i="3" s="1"/>
  <c r="Q108" i="3"/>
  <c r="O109" i="3"/>
  <c r="P109" i="3" s="1"/>
  <c r="Q109" i="3"/>
  <c r="O110" i="3"/>
  <c r="P110" i="3" s="1"/>
  <c r="Q110" i="3"/>
  <c r="O111" i="3"/>
  <c r="P111" i="3" s="1"/>
  <c r="Q111" i="3"/>
  <c r="O112" i="3"/>
  <c r="P112" i="3" s="1"/>
  <c r="Q112" i="3"/>
  <c r="O113" i="3"/>
  <c r="P113" i="3" s="1"/>
  <c r="Q113" i="3"/>
  <c r="O114" i="3"/>
  <c r="P114" i="3" s="1"/>
  <c r="Q114" i="3"/>
  <c r="O115" i="3"/>
  <c r="P115" i="3" s="1"/>
  <c r="Q115" i="3"/>
  <c r="Q22" i="3"/>
  <c r="O22" i="3"/>
  <c r="P22" i="3" s="1"/>
  <c r="O4" i="10"/>
  <c r="L4" i="10"/>
  <c r="N4" i="10"/>
  <c r="O5" i="10"/>
  <c r="L5" i="10"/>
  <c r="N5" i="10"/>
  <c r="O6" i="10"/>
  <c r="L6" i="10"/>
  <c r="N6" i="10"/>
  <c r="O7" i="10"/>
  <c r="L7" i="10"/>
  <c r="N7" i="10"/>
  <c r="O8" i="10"/>
  <c r="L8" i="10"/>
  <c r="N8" i="10"/>
  <c r="O9" i="10"/>
  <c r="L9" i="10"/>
  <c r="N9" i="10"/>
  <c r="O10" i="10"/>
  <c r="L10" i="10"/>
  <c r="N10" i="10"/>
  <c r="O11" i="10"/>
  <c r="L11" i="10"/>
  <c r="N11" i="10"/>
  <c r="O12" i="10"/>
  <c r="L12" i="10"/>
  <c r="N12" i="10"/>
  <c r="O3" i="10"/>
  <c r="N3" i="10"/>
  <c r="L3" i="10"/>
  <c r="A9" i="11"/>
  <c r="A8" i="11"/>
  <c r="C8" i="11" s="1"/>
  <c r="A7" i="11"/>
  <c r="C7" i="11" s="1"/>
  <c r="G42" i="10"/>
  <c r="G80" i="10"/>
  <c r="G55" i="10"/>
  <c r="G79" i="10"/>
  <c r="G78" i="10"/>
  <c r="G38" i="10"/>
  <c r="G37" i="10"/>
  <c r="G36" i="10"/>
  <c r="G54" i="10"/>
  <c r="G30" i="10"/>
  <c r="G29" i="10"/>
  <c r="G53" i="10"/>
  <c r="G41" i="10"/>
  <c r="G28" i="10"/>
  <c r="G40" i="10"/>
  <c r="G26" i="10"/>
  <c r="G25" i="10"/>
  <c r="G24" i="10"/>
  <c r="G23" i="10"/>
  <c r="G22" i="10"/>
  <c r="G21" i="10"/>
  <c r="G70" i="10"/>
  <c r="G34" i="10"/>
  <c r="G87" i="10"/>
  <c r="G69" i="10"/>
  <c r="G86" i="10"/>
  <c r="G68" i="10"/>
  <c r="G91" i="10"/>
  <c r="G90" i="10"/>
  <c r="G89" i="10"/>
  <c r="G88" i="10"/>
  <c r="G67" i="10"/>
  <c r="G81" i="10"/>
  <c r="G75" i="10"/>
  <c r="G93" i="10"/>
  <c r="G92" i="10"/>
  <c r="G95" i="10"/>
  <c r="G74" i="10"/>
  <c r="G66" i="10"/>
  <c r="G65" i="10"/>
  <c r="G96" i="10"/>
  <c r="G73" i="10"/>
  <c r="G64" i="10"/>
  <c r="G10" i="10"/>
  <c r="G9" i="10"/>
  <c r="G33" i="10"/>
  <c r="G94" i="10"/>
  <c r="G20" i="10"/>
  <c r="G19" i="10"/>
  <c r="G32" i="10"/>
  <c r="G8" i="10"/>
  <c r="G7" i="10"/>
  <c r="G6" i="10"/>
  <c r="G5" i="10"/>
  <c r="G18" i="10"/>
  <c r="G4" i="10"/>
  <c r="G17" i="10"/>
  <c r="G3" i="10"/>
  <c r="G50" i="10"/>
  <c r="G58" i="10"/>
  <c r="G35" i="10"/>
  <c r="G49" i="10"/>
  <c r="G48" i="10"/>
  <c r="G57" i="10"/>
  <c r="G47" i="10"/>
  <c r="G77" i="10"/>
  <c r="G76" i="10"/>
  <c r="G56" i="10"/>
  <c r="G63" i="10"/>
  <c r="G62" i="10"/>
  <c r="G61" i="10"/>
  <c r="G60" i="10"/>
  <c r="G59" i="10"/>
  <c r="G16" i="10"/>
  <c r="G39" i="10"/>
  <c r="G15" i="10"/>
  <c r="G72" i="10"/>
  <c r="G71" i="10"/>
  <c r="G14" i="10"/>
  <c r="G31" i="10"/>
  <c r="G46" i="10"/>
  <c r="G85" i="10"/>
  <c r="G84" i="10"/>
  <c r="G45" i="10"/>
  <c r="G83" i="10"/>
  <c r="G82" i="10"/>
  <c r="G13" i="10"/>
  <c r="G52" i="10"/>
  <c r="G51" i="10"/>
  <c r="G12" i="10"/>
  <c r="G44" i="10"/>
  <c r="G11" i="10"/>
  <c r="G43" i="10"/>
  <c r="G27" i="10"/>
  <c r="A9" i="9"/>
  <c r="A7" i="9"/>
  <c r="A8" i="9"/>
  <c r="B97" i="7"/>
  <c r="B98" i="7"/>
  <c r="C55" i="7"/>
  <c r="C6" i="7"/>
  <c r="C43" i="7"/>
  <c r="C60" i="7"/>
  <c r="C28" i="7"/>
  <c r="C80" i="7"/>
  <c r="C85" i="7"/>
  <c r="D101" i="5"/>
  <c r="B96" i="5"/>
  <c r="B97" i="5"/>
  <c r="B99" i="5" s="1"/>
  <c r="D49" i="6"/>
  <c r="D48" i="6"/>
  <c r="D50" i="6"/>
  <c r="B101" i="4"/>
  <c r="B97" i="4"/>
  <c r="B96" i="4"/>
  <c r="B99" i="4"/>
  <c r="J89" i="3"/>
  <c r="J101" i="3"/>
  <c r="J102" i="3"/>
  <c r="J103" i="3"/>
  <c r="J104" i="3"/>
  <c r="J105" i="3"/>
  <c r="J22" i="3"/>
  <c r="J23" i="3"/>
  <c r="J24" i="3"/>
  <c r="J25" i="3"/>
  <c r="J90" i="3"/>
  <c r="J91" i="3"/>
  <c r="J92" i="3"/>
  <c r="J93" i="3"/>
  <c r="J94" i="3"/>
  <c r="J95" i="3"/>
  <c r="J30" i="3"/>
  <c r="J31" i="3"/>
  <c r="J32" i="3"/>
  <c r="J33" i="3"/>
  <c r="J34" i="3"/>
  <c r="J96" i="3"/>
  <c r="J97" i="3"/>
  <c r="J98" i="3"/>
  <c r="J35" i="3"/>
  <c r="J36" i="3"/>
  <c r="J37" i="3"/>
  <c r="J73" i="3"/>
  <c r="J74" i="3"/>
  <c r="J75" i="3"/>
  <c r="J76" i="3"/>
  <c r="J99" i="3"/>
  <c r="J100" i="3"/>
  <c r="J77" i="3"/>
  <c r="J78" i="3"/>
  <c r="J79" i="3"/>
  <c r="J80" i="3"/>
  <c r="J84" i="3"/>
  <c r="J26" i="3"/>
  <c r="J106" i="3"/>
  <c r="J27" i="3"/>
  <c r="J28" i="3"/>
  <c r="J29" i="3"/>
  <c r="J85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107" i="3"/>
  <c r="J108" i="3"/>
  <c r="J109" i="3"/>
  <c r="J110" i="3"/>
  <c r="J111" i="3"/>
  <c r="J112" i="3"/>
  <c r="J55" i="3"/>
  <c r="J56" i="3"/>
  <c r="J57" i="3"/>
  <c r="J113" i="3"/>
  <c r="J114" i="3"/>
  <c r="J115" i="3"/>
  <c r="J81" i="3"/>
  <c r="J58" i="3"/>
  <c r="J59" i="3"/>
  <c r="J86" i="3"/>
  <c r="J82" i="3"/>
  <c r="J60" i="3"/>
  <c r="J61" i="3"/>
  <c r="J62" i="3"/>
  <c r="J83" i="3"/>
  <c r="J63" i="3"/>
  <c r="J64" i="3"/>
  <c r="J65" i="3"/>
  <c r="J66" i="3"/>
  <c r="J67" i="3"/>
  <c r="J68" i="3"/>
  <c r="J69" i="3"/>
  <c r="J87" i="3"/>
  <c r="J70" i="3"/>
  <c r="J71" i="3"/>
  <c r="J72" i="3"/>
  <c r="J88" i="3"/>
  <c r="C36" i="5"/>
  <c r="D36" i="5" s="1"/>
  <c r="C37" i="5"/>
  <c r="D37" i="5" s="1"/>
  <c r="C38" i="5"/>
  <c r="D38" i="5" s="1"/>
  <c r="C39" i="5"/>
  <c r="D39" i="5" s="1"/>
  <c r="C40" i="5"/>
  <c r="D40" i="5" s="1"/>
  <c r="C41" i="5"/>
  <c r="D41" i="5" s="1"/>
  <c r="C42" i="5"/>
  <c r="D42" i="5" s="1"/>
  <c r="C43" i="5"/>
  <c r="D43" i="5" s="1"/>
  <c r="C44" i="5"/>
  <c r="D44" i="5" s="1"/>
  <c r="C45" i="5"/>
  <c r="D45" i="5" s="1"/>
  <c r="C46" i="5"/>
  <c r="D46" i="5" s="1"/>
  <c r="C47" i="5"/>
  <c r="D47" i="5" s="1"/>
  <c r="C48" i="5"/>
  <c r="D48" i="5" s="1"/>
  <c r="C49" i="5"/>
  <c r="D49" i="5" s="1"/>
  <c r="C50" i="5"/>
  <c r="D50" i="5" s="1"/>
  <c r="C52" i="5"/>
  <c r="D52" i="5" s="1"/>
  <c r="C54" i="5"/>
  <c r="D54" i="5" s="1"/>
  <c r="C56" i="5"/>
  <c r="D56" i="5" s="1"/>
  <c r="C58" i="5"/>
  <c r="D58" i="5" s="1"/>
  <c r="C60" i="5"/>
  <c r="D60" i="5" s="1"/>
  <c r="C62" i="5"/>
  <c r="D62" i="5" s="1"/>
  <c r="C64" i="5"/>
  <c r="D64" i="5" s="1"/>
  <c r="C66" i="5"/>
  <c r="D66" i="5" s="1"/>
  <c r="C68" i="5"/>
  <c r="D68" i="5" s="1"/>
  <c r="C70" i="5"/>
  <c r="D70" i="5" s="1"/>
  <c r="C72" i="5"/>
  <c r="D72" i="5" s="1"/>
  <c r="C74" i="5"/>
  <c r="D74" i="5" s="1"/>
  <c r="C76" i="5"/>
  <c r="D76" i="5" s="1"/>
  <c r="C78" i="5"/>
  <c r="D78" i="5" s="1"/>
  <c r="C80" i="5"/>
  <c r="D80" i="5" s="1"/>
  <c r="C82" i="5"/>
  <c r="D82" i="5" s="1"/>
  <c r="C84" i="5"/>
  <c r="D84" i="5" s="1"/>
  <c r="C86" i="5"/>
  <c r="D86" i="5" s="1"/>
  <c r="C87" i="5"/>
  <c r="D87" i="5" s="1"/>
  <c r="C88" i="5"/>
  <c r="D88" i="5" s="1"/>
  <c r="C89" i="5"/>
  <c r="D89" i="5" s="1"/>
  <c r="C90" i="5"/>
  <c r="D90" i="5" s="1"/>
  <c r="C91" i="5"/>
  <c r="D91" i="5" s="1"/>
  <c r="C92" i="5"/>
  <c r="D92" i="5" s="1"/>
  <c r="C93" i="5"/>
  <c r="D93" i="5" s="1"/>
  <c r="C94" i="5"/>
  <c r="D94" i="5" s="1"/>
  <c r="C95" i="5"/>
  <c r="D95" i="5" s="1"/>
  <c r="C51" i="5"/>
  <c r="D51" i="5" s="1"/>
  <c r="C53" i="5"/>
  <c r="D53" i="5" s="1"/>
  <c r="C55" i="5"/>
  <c r="D55" i="5" s="1"/>
  <c r="C57" i="5"/>
  <c r="D57" i="5" s="1"/>
  <c r="C59" i="5"/>
  <c r="D59" i="5" s="1"/>
  <c r="C61" i="5"/>
  <c r="D61" i="5" s="1"/>
  <c r="C63" i="5"/>
  <c r="D63" i="5" s="1"/>
  <c r="C65" i="5"/>
  <c r="D65" i="5" s="1"/>
  <c r="C67" i="5"/>
  <c r="D67" i="5" s="1"/>
  <c r="C69" i="5"/>
  <c r="D69" i="5" s="1"/>
  <c r="C71" i="5"/>
  <c r="D71" i="5" s="1"/>
  <c r="C73" i="5"/>
  <c r="D73" i="5" s="1"/>
  <c r="C75" i="5"/>
  <c r="D75" i="5" s="1"/>
  <c r="C77" i="5"/>
  <c r="D77" i="5" s="1"/>
  <c r="C79" i="5"/>
  <c r="D79" i="5" s="1"/>
  <c r="C81" i="5"/>
  <c r="D81" i="5" s="1"/>
  <c r="C83" i="5"/>
  <c r="D83" i="5" s="1"/>
  <c r="C85" i="5"/>
  <c r="D85" i="5" s="1"/>
  <c r="C2" i="5"/>
  <c r="D2" i="5" s="1"/>
  <c r="C50" i="7"/>
  <c r="C62" i="7"/>
  <c r="C56" i="7"/>
  <c r="C76" i="7"/>
  <c r="C21" i="7"/>
  <c r="C23" i="7"/>
  <c r="C10" i="7"/>
  <c r="C18" i="7"/>
  <c r="C94" i="7"/>
  <c r="C32" i="7"/>
  <c r="C46" i="7"/>
  <c r="C93" i="7"/>
  <c r="C81" i="7"/>
  <c r="C39" i="7"/>
  <c r="C16" i="7"/>
  <c r="C51" i="7"/>
  <c r="C41" i="7"/>
  <c r="C3" i="7"/>
  <c r="C74" i="7"/>
  <c r="C72" i="7"/>
  <c r="C77" i="7"/>
  <c r="C37" i="7"/>
  <c r="C79" i="7"/>
  <c r="C75" i="7"/>
  <c r="C8" i="7"/>
  <c r="C9" i="7"/>
  <c r="C70" i="7"/>
  <c r="C40" i="7"/>
  <c r="C73" i="7"/>
  <c r="C66" i="7"/>
  <c r="C34" i="7"/>
  <c r="C36" i="7"/>
  <c r="C83" i="7"/>
  <c r="C71" i="7"/>
  <c r="C68" i="7"/>
  <c r="C59" i="7"/>
  <c r="C90" i="7"/>
  <c r="C24" i="7"/>
  <c r="C86" i="7"/>
  <c r="C25" i="7"/>
  <c r="C26" i="7"/>
  <c r="C65" i="7"/>
  <c r="C82" i="7"/>
  <c r="C89" i="7"/>
  <c r="C27" i="7"/>
  <c r="C38" i="7"/>
  <c r="C29" i="7"/>
  <c r="C88" i="7"/>
  <c r="C30" i="7"/>
  <c r="C35" i="7"/>
  <c r="C61" i="7"/>
  <c r="C42" i="7"/>
  <c r="C22" i="7"/>
  <c r="C67" i="7"/>
  <c r="C33" i="7"/>
  <c r="C48" i="7"/>
  <c r="C5" i="7"/>
  <c r="C54" i="7"/>
  <c r="C13" i="7"/>
  <c r="C52" i="7"/>
  <c r="C20" i="7"/>
  <c r="C45" i="7"/>
  <c r="C12" i="7"/>
  <c r="C95" i="7"/>
  <c r="C57" i="7"/>
  <c r="C58" i="7" l="1"/>
  <c r="C92" i="7"/>
  <c r="C19" i="7"/>
  <c r="C44" i="7"/>
  <c r="C15" i="7"/>
  <c r="C69" i="7"/>
  <c r="C11" i="7"/>
  <c r="C63" i="7"/>
  <c r="C91" i="7"/>
  <c r="C2" i="7"/>
  <c r="C84" i="7"/>
  <c r="C78" i="7"/>
  <c r="C31" i="7"/>
  <c r="C53" i="7"/>
  <c r="C7" i="7"/>
  <c r="C3" i="5"/>
  <c r="D3" i="5" s="1"/>
  <c r="D96" i="5" s="1"/>
  <c r="D99" i="5" s="1"/>
  <c r="C4" i="5"/>
  <c r="D4" i="5" s="1"/>
  <c r="C5" i="5"/>
  <c r="D5" i="5" s="1"/>
  <c r="C6" i="5"/>
  <c r="D6" i="5" s="1"/>
  <c r="C7" i="5"/>
  <c r="D7" i="5" s="1"/>
  <c r="C8" i="5"/>
  <c r="D8" i="5" s="1"/>
  <c r="C9" i="5"/>
  <c r="D9" i="5" s="1"/>
  <c r="C10" i="5"/>
  <c r="D10" i="5" s="1"/>
  <c r="C11" i="5"/>
  <c r="D11" i="5" s="1"/>
  <c r="C12" i="5"/>
  <c r="D12" i="5" s="1"/>
  <c r="C13" i="5"/>
  <c r="D13" i="5" s="1"/>
  <c r="C14" i="5"/>
  <c r="D14" i="5" s="1"/>
  <c r="C15" i="5"/>
  <c r="D15" i="5" s="1"/>
  <c r="C16" i="5"/>
  <c r="D16" i="5" s="1"/>
  <c r="C17" i="5"/>
  <c r="D17" i="5" s="1"/>
  <c r="C18" i="5"/>
  <c r="D18" i="5" s="1"/>
  <c r="C19" i="5"/>
  <c r="D19" i="5" s="1"/>
  <c r="C20" i="5"/>
  <c r="D20" i="5" s="1"/>
  <c r="C21" i="5"/>
  <c r="D21" i="5" s="1"/>
  <c r="C22" i="5"/>
  <c r="D22" i="5" s="1"/>
  <c r="C23" i="5"/>
  <c r="D23" i="5" s="1"/>
  <c r="C24" i="5"/>
  <c r="D24" i="5" s="1"/>
  <c r="C25" i="5"/>
  <c r="D25" i="5" s="1"/>
  <c r="C26" i="5"/>
  <c r="D26" i="5" s="1"/>
  <c r="C27" i="5"/>
  <c r="D27" i="5" s="1"/>
  <c r="C28" i="5"/>
  <c r="D28" i="5" s="1"/>
  <c r="C29" i="5"/>
  <c r="D29" i="5" s="1"/>
  <c r="C30" i="5"/>
  <c r="D30" i="5" s="1"/>
  <c r="C31" i="5"/>
  <c r="D31" i="5" s="1"/>
  <c r="C32" i="5"/>
  <c r="D32" i="5" s="1"/>
  <c r="C33" i="5"/>
  <c r="D33" i="5" s="1"/>
  <c r="C34" i="5"/>
  <c r="D34" i="5" s="1"/>
  <c r="C35" i="5"/>
  <c r="D35" i="5" s="1"/>
  <c r="C4" i="7"/>
  <c r="C87" i="7"/>
  <c r="C64" i="7"/>
  <c r="C14" i="7"/>
  <c r="C17" i="7"/>
  <c r="C47" i="7"/>
  <c r="C49" i="7"/>
</calcChain>
</file>

<file path=xl/comments1.xml><?xml version="1.0" encoding="utf-8"?>
<comments xmlns="http://schemas.openxmlformats.org/spreadsheetml/2006/main">
  <authors>
    <author>R. Andrews</author>
  </authors>
  <commentList>
    <comment ref="F21" authorId="0" shapeId="0">
      <text>
        <r>
          <rPr>
            <b/>
            <sz val="9"/>
            <color indexed="81"/>
            <rFont val="Tahoma"/>
            <family val="2"/>
          </rPr>
          <t xml:space="preserve">I added this variable.
Small is &lt; 10
Medium is between 10 &amp; 75
BIG is over 75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</rPr>
          <t>Added categorical variable for oder quantity.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<sst xmlns="http://schemas.openxmlformats.org/spreadsheetml/2006/main" count="1016" uniqueCount="307">
  <si>
    <t>Quantity</t>
  </si>
  <si>
    <t>Spacetime Technologies</t>
  </si>
  <si>
    <t>Durrable Products</t>
  </si>
  <si>
    <t>Fast-Tie Aerospace</t>
  </si>
  <si>
    <t>Airframe fasteners</t>
  </si>
  <si>
    <t>Bolt-nut package</t>
  </si>
  <si>
    <t>Gasket</t>
  </si>
  <si>
    <t>Hulkey Fasteners</t>
  </si>
  <si>
    <t>Alum Sheeting</t>
  </si>
  <si>
    <t>A1234</t>
  </si>
  <si>
    <t>A1235</t>
  </si>
  <si>
    <t>A1346</t>
  </si>
  <si>
    <t>A1345</t>
  </si>
  <si>
    <t>A1456</t>
  </si>
  <si>
    <t>A1457</t>
  </si>
  <si>
    <t>A1567</t>
  </si>
  <si>
    <t>A1344</t>
  </si>
  <si>
    <t>B1234</t>
  </si>
  <si>
    <t>B1345</t>
  </si>
  <si>
    <t>B1468</t>
  </si>
  <si>
    <t>B1589</t>
  </si>
  <si>
    <t>B1666</t>
  </si>
  <si>
    <t>B2333</t>
  </si>
  <si>
    <t>B2345</t>
  </si>
  <si>
    <t>B2356</t>
  </si>
  <si>
    <t>B2367</t>
  </si>
  <si>
    <t>B2378</t>
  </si>
  <si>
    <t>C1212</t>
  </si>
  <si>
    <t>C2323</t>
  </si>
  <si>
    <t>C3434</t>
  </si>
  <si>
    <t>C4545</t>
  </si>
  <si>
    <t>C5656</t>
  </si>
  <si>
    <t>C3232</t>
  </si>
  <si>
    <t>D3232</t>
  </si>
  <si>
    <t>D2121</t>
  </si>
  <si>
    <t>B2499</t>
  </si>
  <si>
    <t>B2498</t>
  </si>
  <si>
    <t>B2566</t>
  </si>
  <si>
    <t>B2511</t>
  </si>
  <si>
    <t>B2519</t>
  </si>
  <si>
    <t>B2528</t>
  </si>
  <si>
    <t>B2537</t>
  </si>
  <si>
    <t>C0234</t>
  </si>
  <si>
    <t>C1313</t>
  </si>
  <si>
    <t>C2929</t>
  </si>
  <si>
    <t>C8989</t>
  </si>
  <si>
    <t>D1212</t>
  </si>
  <si>
    <t>A3467</t>
  </si>
  <si>
    <t>A5689</t>
  </si>
  <si>
    <t>A1222</t>
  </si>
  <si>
    <t>A1444</t>
  </si>
  <si>
    <t>A1445</t>
  </si>
  <si>
    <t>A1449</t>
  </si>
  <si>
    <t>Steelpin Inc.</t>
  </si>
  <si>
    <t>A0223</t>
  </si>
  <si>
    <t>A0443</t>
  </si>
  <si>
    <t>A0446</t>
  </si>
  <si>
    <t>B0247</t>
  </si>
  <si>
    <t>B0479</t>
  </si>
  <si>
    <t>B0567</t>
  </si>
  <si>
    <t>A0555</t>
  </si>
  <si>
    <t>A0666</t>
  </si>
  <si>
    <t>A0777</t>
  </si>
  <si>
    <t>A0533</t>
  </si>
  <si>
    <t>A0622</t>
  </si>
  <si>
    <t>A0111</t>
  </si>
  <si>
    <t>A0115</t>
  </si>
  <si>
    <t>A0123</t>
  </si>
  <si>
    <t>A0205</t>
  </si>
  <si>
    <t>A0207</t>
  </si>
  <si>
    <t>B3111</t>
  </si>
  <si>
    <t>B3222</t>
  </si>
  <si>
    <t>B3333</t>
  </si>
  <si>
    <t>B3022</t>
  </si>
  <si>
    <t>C0456</t>
  </si>
  <si>
    <t>C0467</t>
  </si>
  <si>
    <t>C0589</t>
  </si>
  <si>
    <t>Manley Valve</t>
  </si>
  <si>
    <t>Pylon Accessories</t>
  </si>
  <si>
    <t>A2345</t>
  </si>
  <si>
    <t>A2356</t>
  </si>
  <si>
    <t>A2367</t>
  </si>
  <si>
    <t>A2378</t>
  </si>
  <si>
    <t>A9876</t>
  </si>
  <si>
    <t>A9865</t>
  </si>
  <si>
    <t>A9842</t>
  </si>
  <si>
    <t>A9821</t>
  </si>
  <si>
    <t>C1111</t>
  </si>
  <si>
    <t>C2222</t>
  </si>
  <si>
    <t>C3333</t>
  </si>
  <si>
    <t>A9999</t>
  </si>
  <si>
    <t>B1111</t>
  </si>
  <si>
    <t>D1111</t>
  </si>
  <si>
    <t>D3333</t>
  </si>
  <si>
    <t>C2211</t>
  </si>
  <si>
    <t>C6765</t>
  </si>
  <si>
    <t>C7875</t>
  </si>
  <si>
    <t>C8854</t>
  </si>
  <si>
    <t>Control Panel</t>
  </si>
  <si>
    <t>Side Panel</t>
  </si>
  <si>
    <t>Electrical Connector</t>
  </si>
  <si>
    <t>Panel Decal</t>
  </si>
  <si>
    <t>Hatch Decal</t>
  </si>
  <si>
    <t>Door Decal</t>
  </si>
  <si>
    <t>Machined Valve</t>
  </si>
  <si>
    <t>Pressure Gauge</t>
  </si>
  <si>
    <t>Shielded Cable/ft.</t>
  </si>
  <si>
    <t>O-Ring</t>
  </si>
  <si>
    <t>Order No.</t>
  </si>
  <si>
    <t>Item No.</t>
  </si>
  <si>
    <t>Item Description</t>
  </si>
  <si>
    <t>Item Cost</t>
  </si>
  <si>
    <t>Cost per order</t>
  </si>
  <si>
    <t>Arrival Date</t>
  </si>
  <si>
    <t>A0204</t>
  </si>
  <si>
    <t>A0433</t>
  </si>
  <si>
    <t>B0447</t>
  </si>
  <si>
    <t>B0445</t>
  </si>
  <si>
    <t>B3041</t>
  </si>
  <si>
    <t>B3042</t>
  </si>
  <si>
    <t>C0423</t>
  </si>
  <si>
    <t>C0433</t>
  </si>
  <si>
    <t>Order Date</t>
  </si>
  <si>
    <t xml:space="preserve">Supplier </t>
  </si>
  <si>
    <t>A/P Terms (Months)</t>
  </si>
  <si>
    <t>Sum of cost/order</t>
  </si>
  <si>
    <t>Number of observations</t>
  </si>
  <si>
    <t>Mean cost/order</t>
  </si>
  <si>
    <t>Excel AVERAGE  function</t>
  </si>
  <si>
    <t>Rank</t>
  </si>
  <si>
    <t>Median</t>
  </si>
  <si>
    <t>Average</t>
  </si>
  <si>
    <t>Observation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</si>
  <si>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</si>
  <si>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</si>
  <si>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</si>
  <si>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</si>
  <si>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</si>
  <si>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</si>
  <si>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</si>
  <si>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</si>
  <si>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</si>
  <si>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</si>
  <si>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</si>
  <si>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x12</t>
  </si>
  <si>
    <t>x13</t>
  </si>
  <si>
    <t>x14</t>
  </si>
  <si>
    <t>x15</t>
  </si>
  <si>
    <t>x16</t>
  </si>
  <si>
    <t>x17</t>
  </si>
  <si>
    <t>x18</t>
  </si>
  <si>
    <t>x19</t>
  </si>
  <si>
    <t>x20</t>
  </si>
  <si>
    <t>x21</t>
  </si>
  <si>
    <t>x22</t>
  </si>
  <si>
    <t>x23</t>
  </si>
  <si>
    <t>x24</t>
  </si>
  <si>
    <t>x25</t>
  </si>
  <si>
    <t>x26</t>
  </si>
  <si>
    <t>x27</t>
  </si>
  <si>
    <t>x28</t>
  </si>
  <si>
    <t>x29</t>
  </si>
  <si>
    <t>x30</t>
  </si>
  <si>
    <t>x31</t>
  </si>
  <si>
    <t>x32</t>
  </si>
  <si>
    <t>x33</t>
  </si>
  <si>
    <t>x34</t>
  </si>
  <si>
    <t>x35</t>
  </si>
  <si>
    <t>x36</t>
  </si>
  <si>
    <t>x37</t>
  </si>
  <si>
    <t>x38</t>
  </si>
  <si>
    <t>x39</t>
  </si>
  <si>
    <t>x40</t>
  </si>
  <si>
    <t>x41</t>
  </si>
  <si>
    <t>x42</t>
  </si>
  <si>
    <t>x43</t>
  </si>
  <si>
    <t>x44</t>
  </si>
  <si>
    <t>x45</t>
  </si>
  <si>
    <t>x46</t>
  </si>
  <si>
    <t>x47</t>
  </si>
  <si>
    <t>x48</t>
  </si>
  <si>
    <t>x49</t>
  </si>
  <si>
    <t>x50</t>
  </si>
  <si>
    <t>x51</t>
  </si>
  <si>
    <t>x52</t>
  </si>
  <si>
    <t>x53</t>
  </si>
  <si>
    <t>x54</t>
  </si>
  <si>
    <t>x55</t>
  </si>
  <si>
    <t>x56</t>
  </si>
  <si>
    <t>x57</t>
  </si>
  <si>
    <t>x58</t>
  </si>
  <si>
    <t>x59</t>
  </si>
  <si>
    <t>x60</t>
  </si>
  <si>
    <t>x61</t>
  </si>
  <si>
    <t>x62</t>
  </si>
  <si>
    <t>x63</t>
  </si>
  <si>
    <t>x64</t>
  </si>
  <si>
    <t>x65</t>
  </si>
  <si>
    <t>x66</t>
  </si>
  <si>
    <t>x67</t>
  </si>
  <si>
    <t>x68</t>
  </si>
  <si>
    <t>x69</t>
  </si>
  <si>
    <t>x70</t>
  </si>
  <si>
    <t>x71</t>
  </si>
  <si>
    <t>x72</t>
  </si>
  <si>
    <t>x73</t>
  </si>
  <si>
    <t>x74</t>
  </si>
  <si>
    <t>x75</t>
  </si>
  <si>
    <t>x76</t>
  </si>
  <si>
    <t>x77</t>
  </si>
  <si>
    <t>x78</t>
  </si>
  <si>
    <t>x79</t>
  </si>
  <si>
    <t>x80</t>
  </si>
  <si>
    <t>x81</t>
  </si>
  <si>
    <t>x82</t>
  </si>
  <si>
    <t>x83</t>
  </si>
  <si>
    <t>x84</t>
  </si>
  <si>
    <t>x85</t>
  </si>
  <si>
    <t>x86</t>
  </si>
  <si>
    <t>x87</t>
  </si>
  <si>
    <t>x88</t>
  </si>
  <si>
    <t>x89</t>
  </si>
  <si>
    <t>x90</t>
  </si>
  <si>
    <t>x91</t>
  </si>
  <si>
    <t>x92</t>
  </si>
  <si>
    <t>x93</t>
  </si>
  <si>
    <t>x94</t>
  </si>
  <si>
    <t>(xi - mean)</t>
  </si>
  <si>
    <t>(xi - mean)^2</t>
  </si>
  <si>
    <t>Sum</t>
  </si>
  <si>
    <t>Sum of squared deviations</t>
  </si>
  <si>
    <t>Variance</t>
  </si>
  <si>
    <t>Excel VAR.S function</t>
  </si>
  <si>
    <t>Mean</t>
  </si>
  <si>
    <t>z-score</t>
  </si>
  <si>
    <t>Standard Deviation</t>
  </si>
  <si>
    <t>Standard Error</t>
  </si>
  <si>
    <t>Mode</t>
  </si>
  <si>
    <t>Sample Variance</t>
  </si>
  <si>
    <t>Kurtosis</t>
  </si>
  <si>
    <t>Skewness</t>
  </si>
  <si>
    <t>Range</t>
  </si>
  <si>
    <t>Minimum</t>
  </si>
  <si>
    <t>Maximum</t>
  </si>
  <si>
    <t>Count</t>
  </si>
  <si>
    <t>Excel Functions covered</t>
  </si>
  <si>
    <t>Evan's text</t>
  </si>
  <si>
    <t>VLOOKUP</t>
  </si>
  <si>
    <t>Looks up a supplied value in the first column of a table, and returns the corresponding value from another column</t>
  </si>
  <si>
    <t>pg 41</t>
  </si>
  <si>
    <t>HLOOKUP</t>
  </si>
  <si>
    <t>Looks up a supplied value in the first row of a table, and returns the corresponding value from another row</t>
  </si>
  <si>
    <t>INDEX</t>
  </si>
  <si>
    <t>Returns a reference to a cell (or range of cells) for requested rows and columns within a supplied range</t>
  </si>
  <si>
    <t>MATCH</t>
  </si>
  <si>
    <t>Finds the relative position of a value in a supplied array</t>
  </si>
  <si>
    <t xml:space="preserve"> =MATCH(1369,'Purchase Order Data'!$C$3:$C$96,1)</t>
  </si>
  <si>
    <t xml:space="preserve"> =MATCH(1369,'Purchase Order Data'!$C$3:$C$96,0)</t>
  </si>
  <si>
    <t>1 or omitted</t>
  </si>
  <si>
    <r>
      <t>MATCH</t>
    </r>
    <r>
      <rPr>
        <sz val="14"/>
        <color indexed="63"/>
        <rFont val="Segoe UI"/>
        <family val="2"/>
      </rPr>
      <t xml:space="preserve"> finds the largest value that is less than or equal to </t>
    </r>
    <r>
      <rPr>
        <i/>
        <sz val="14"/>
        <color indexed="63"/>
        <rFont val="Segoe UI"/>
        <family val="2"/>
      </rPr>
      <t>lookup_value</t>
    </r>
    <r>
      <rPr>
        <sz val="14"/>
        <color indexed="63"/>
        <rFont val="Segoe UI"/>
        <family val="2"/>
      </rPr>
      <t xml:space="preserve">. The values in the </t>
    </r>
    <r>
      <rPr>
        <i/>
        <sz val="14"/>
        <color indexed="63"/>
        <rFont val="Segoe UI"/>
        <family val="2"/>
      </rPr>
      <t>lookup_array</t>
    </r>
    <r>
      <rPr>
        <sz val="14"/>
        <color indexed="63"/>
        <rFont val="Segoe UI"/>
        <family val="2"/>
      </rPr>
      <t xml:space="preserve"> argument must be placed in ascending order, for example: ...-2, -1, 0, 1, 2, ..., A-Z, FALSE, TRUE.</t>
    </r>
  </si>
  <si>
    <r>
      <t>MATCH</t>
    </r>
    <r>
      <rPr>
        <sz val="14"/>
        <color indexed="63"/>
        <rFont val="Segoe UI"/>
        <family val="2"/>
      </rPr>
      <t xml:space="preserve"> finds the first value that is exactly equal to </t>
    </r>
    <r>
      <rPr>
        <i/>
        <sz val="14"/>
        <color indexed="63"/>
        <rFont val="Segoe UI"/>
        <family val="2"/>
      </rPr>
      <t>lookup_value</t>
    </r>
    <r>
      <rPr>
        <sz val="14"/>
        <color indexed="63"/>
        <rFont val="Segoe UI"/>
        <family val="2"/>
      </rPr>
      <t xml:space="preserve">. The values in the </t>
    </r>
    <r>
      <rPr>
        <i/>
        <sz val="14"/>
        <color indexed="63"/>
        <rFont val="Segoe UI"/>
        <family val="2"/>
      </rPr>
      <t>lookup_array</t>
    </r>
    <r>
      <rPr>
        <sz val="14"/>
        <color indexed="63"/>
        <rFont val="Segoe UI"/>
        <family val="2"/>
      </rPr>
      <t xml:space="preserve"> argument can be in any order.</t>
    </r>
  </si>
  <si>
    <r>
      <t>MATCH</t>
    </r>
    <r>
      <rPr>
        <sz val="14"/>
        <color indexed="63"/>
        <rFont val="Segoe UI"/>
        <family val="2"/>
      </rPr>
      <t xml:space="preserve"> finds the smallest value that is greater than or equal to</t>
    </r>
    <r>
      <rPr>
        <i/>
        <sz val="14"/>
        <color indexed="63"/>
        <rFont val="Segoe UI"/>
        <family val="2"/>
      </rPr>
      <t xml:space="preserve"> lookup_value</t>
    </r>
    <r>
      <rPr>
        <sz val="14"/>
        <color indexed="63"/>
        <rFont val="Segoe UI"/>
        <family val="2"/>
      </rPr>
      <t xml:space="preserve">. The values in the </t>
    </r>
    <r>
      <rPr>
        <i/>
        <sz val="14"/>
        <color indexed="63"/>
        <rFont val="Segoe UI"/>
        <family val="2"/>
      </rPr>
      <t>lookup_array</t>
    </r>
    <r>
      <rPr>
        <sz val="14"/>
        <color indexed="63"/>
        <rFont val="Segoe UI"/>
        <family val="2"/>
      </rPr>
      <t xml:space="preserve"> argument must be placed in descending order, for example: TRUE, FALSE, Z-A, ...2, 1, 0, -1, -2, ..., and so on.</t>
    </r>
  </si>
  <si>
    <t xml:space="preserve"> =MATCH(1369,'Purchase Order Data'!$C$3:$C$96,-1)</t>
  </si>
  <si>
    <t>Purchase Orders  (data downloaded from book's data set)</t>
  </si>
  <si>
    <t>Row</t>
  </si>
  <si>
    <t>Value in row 8 is 1243</t>
  </si>
  <si>
    <t>Value in row 2 is 5417</t>
  </si>
  <si>
    <t xml:space="preserve"> =MATCH(1369,'Ordered Data'!$C$3:$C$96,0)</t>
  </si>
  <si>
    <t>Data are in ascending order, not decending</t>
  </si>
  <si>
    <t>Order Day</t>
  </si>
  <si>
    <t>#</t>
  </si>
  <si>
    <t>Day</t>
  </si>
  <si>
    <t>January</t>
  </si>
  <si>
    <t>Sunday</t>
  </si>
  <si>
    <t>February</t>
  </si>
  <si>
    <t>Monday</t>
  </si>
  <si>
    <t>March</t>
  </si>
  <si>
    <t>Tuesday</t>
  </si>
  <si>
    <t>April</t>
  </si>
  <si>
    <t>Wednesday</t>
  </si>
  <si>
    <t>May</t>
  </si>
  <si>
    <t>Thursday</t>
  </si>
  <si>
    <t>June</t>
  </si>
  <si>
    <t>Friday</t>
  </si>
  <si>
    <t>July</t>
  </si>
  <si>
    <t>Saturday</t>
  </si>
  <si>
    <t>August</t>
  </si>
  <si>
    <t>September</t>
  </si>
  <si>
    <t>October</t>
  </si>
  <si>
    <t>November</t>
  </si>
  <si>
    <t>December</t>
  </si>
  <si>
    <t>Days</t>
  </si>
  <si>
    <t>Grand Total</t>
  </si>
  <si>
    <t>Count of Days</t>
  </si>
  <si>
    <t>Average of Days</t>
  </si>
  <si>
    <t>Average of Cost per order</t>
  </si>
  <si>
    <t>Values</t>
  </si>
  <si>
    <t xml:space="preserve"> =INDEX('Ordered Data'!$A$2:$K$96,A7,9)</t>
  </si>
  <si>
    <t xml:space="preserve"> =INDEX('Ordered Data'!$A$2:$K$96,A8,9)</t>
  </si>
  <si>
    <t xml:space="preserve"> Date of Order is in Column 9</t>
  </si>
  <si>
    <t>VLOOKUP table</t>
  </si>
  <si>
    <t>Note:  row 16 in the array corresponds to row 18 in the Data</t>
  </si>
  <si>
    <t>Cost Cat</t>
  </si>
  <si>
    <t>Quant Cat</t>
  </si>
  <si>
    <t>3-Cost Groups</t>
  </si>
  <si>
    <t>Month#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</si>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</sst>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* #,##0_);_(* \(#,##0\);_(* &quot;-&quot;??_);_(@_)"/>
    <numFmt numFmtId="166" formatCode="&quot;$&quot;#,##0.00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4"/>
      <color indexed="63"/>
      <name val="Segoe UI"/>
      <family val="2"/>
    </font>
    <font>
      <i/>
      <sz val="14"/>
      <color indexed="63"/>
      <name val="Segoe UI"/>
      <family val="2"/>
    </font>
    <font>
      <sz val="12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00FF"/>
      <name val="Calibri"/>
      <family val="2"/>
      <scheme val="minor"/>
    </font>
    <font>
      <sz val="10.75"/>
      <color theme="1"/>
      <name val="Calibri"/>
      <family val="2"/>
      <scheme val="minor"/>
    </font>
    <font>
      <b/>
      <sz val="10"/>
      <color rgb="FF0000FF"/>
      <name val="Arial"/>
      <family val="2"/>
    </font>
    <font>
      <sz val="14"/>
      <color rgb="FF444444"/>
      <name val="Segoe UI"/>
      <family val="2"/>
    </font>
    <font>
      <sz val="14"/>
      <color rgb="FF444444"/>
      <name val="Segoe UI"/>
      <family val="2"/>
    </font>
    <font>
      <b/>
      <sz val="10"/>
      <color rgb="FFFF0000"/>
      <name val="Arial"/>
      <family val="2"/>
    </font>
    <font>
      <sz val="10"/>
      <color rgb="FF3333FF"/>
      <name val="Arial"/>
      <family val="2"/>
    </font>
    <font>
      <b/>
      <sz val="10"/>
      <color rgb="FF3333FF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0000FF"/>
      <name val="Arial"/>
      <family val="2"/>
    </font>
    <font>
      <b/>
      <sz val="11"/>
      <color theme="9" tint="-0.249977111117893"/>
      <name val="Calibri"/>
      <family val="2"/>
      <scheme val="minor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CCCCCC"/>
      </right>
      <top/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72">
    <xf numFmtId="0" fontId="0" fillId="0" borderId="0" xfId="0"/>
    <xf numFmtId="0" fontId="0" fillId="0" borderId="0" xfId="0" applyBorder="1" applyAlignment="1">
      <alignment horizontal="center"/>
    </xf>
    <xf numFmtId="165" fontId="0" fillId="0" borderId="0" xfId="1" applyNumberFormat="1" applyFont="1" applyBorder="1" applyAlignment="1">
      <alignment horizontal="right"/>
    </xf>
    <xf numFmtId="44" fontId="0" fillId="0" borderId="0" xfId="2" applyFont="1" applyBorder="1" applyAlignment="1">
      <alignment horizontal="right"/>
    </xf>
    <xf numFmtId="0" fontId="0" fillId="0" borderId="0" xfId="0" applyBorder="1" applyAlignment="1"/>
    <xf numFmtId="164" fontId="0" fillId="0" borderId="0" xfId="0" applyNumberFormat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44" fontId="3" fillId="0" borderId="0" xfId="2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2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44" fontId="0" fillId="0" borderId="0" xfId="2" quotePrefix="1" applyFont="1" applyBorder="1" applyAlignment="1">
      <alignment horizontal="right"/>
    </xf>
    <xf numFmtId="0" fontId="2" fillId="0" borderId="0" xfId="0" applyFont="1" applyFill="1" applyBorder="1" applyAlignment="1"/>
    <xf numFmtId="0" fontId="2" fillId="0" borderId="0" xfId="0" applyFont="1"/>
    <xf numFmtId="166" fontId="0" fillId="0" borderId="0" xfId="0" applyNumberFormat="1"/>
    <xf numFmtId="166" fontId="2" fillId="0" borderId="0" xfId="0" applyNumberFormat="1" applyFont="1"/>
    <xf numFmtId="166" fontId="0" fillId="0" borderId="1" xfId="0" applyNumberFormat="1" applyBorder="1"/>
    <xf numFmtId="0" fontId="0" fillId="0" borderId="0" xfId="0" applyNumberFormat="1"/>
    <xf numFmtId="166" fontId="0" fillId="0" borderId="0" xfId="0" applyNumberFormat="1" applyBorder="1"/>
    <xf numFmtId="0" fontId="0" fillId="2" borderId="0" xfId="0" applyFill="1"/>
    <xf numFmtId="166" fontId="0" fillId="2" borderId="0" xfId="0" applyNumberFormat="1" applyFill="1"/>
    <xf numFmtId="166" fontId="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1" xfId="0" applyNumberFormat="1" applyBorder="1" applyAlignment="1">
      <alignment horizontal="center"/>
    </xf>
    <xf numFmtId="43" fontId="0" fillId="0" borderId="0" xfId="1" applyFont="1" applyAlignment="1">
      <alignment horizontal="center"/>
    </xf>
    <xf numFmtId="2" fontId="0" fillId="0" borderId="0" xfId="0" applyNumberFormat="1"/>
    <xf numFmtId="0" fontId="0" fillId="0" borderId="0" xfId="0" applyFill="1" applyBorder="1" applyAlignment="1"/>
    <xf numFmtId="0" fontId="0" fillId="0" borderId="2" xfId="0" applyFill="1" applyBorder="1" applyAlignment="1"/>
    <xf numFmtId="0" fontId="4" fillId="0" borderId="3" xfId="0" applyFont="1" applyFill="1" applyBorder="1" applyAlignment="1">
      <alignment horizontal="center"/>
    </xf>
    <xf numFmtId="0" fontId="2" fillId="0" borderId="1" xfId="0" applyFont="1" applyBorder="1" applyAlignment="1"/>
    <xf numFmtId="0" fontId="11" fillId="0" borderId="0" xfId="0" applyFont="1" applyAlignment="1">
      <alignment vertical="center"/>
    </xf>
    <xf numFmtId="0" fontId="12" fillId="3" borderId="4" xfId="0" applyFont="1" applyFill="1" applyBorder="1" applyAlignment="1">
      <alignment horizontal="left" vertical="top" wrapText="1" indent="1"/>
    </xf>
    <xf numFmtId="0" fontId="0" fillId="0" borderId="0" xfId="0" applyAlignment="1">
      <alignment horizontal="center" vertical="center"/>
    </xf>
    <xf numFmtId="0" fontId="12" fillId="3" borderId="4" xfId="0" applyFont="1" applyFill="1" applyBorder="1" applyAlignment="1">
      <alignment vertical="top" wrapText="1" indent="1"/>
    </xf>
    <xf numFmtId="0" fontId="12" fillId="3" borderId="5" xfId="0" applyFont="1" applyFill="1" applyBorder="1" applyAlignment="1">
      <alignment horizontal="left" vertical="top" wrapText="1" indent="1"/>
    </xf>
    <xf numFmtId="0" fontId="13" fillId="0" borderId="0" xfId="0" applyFont="1"/>
    <xf numFmtId="0" fontId="1" fillId="0" borderId="0" xfId="0" applyFont="1"/>
    <xf numFmtId="0" fontId="14" fillId="4" borderId="6" xfId="0" applyFont="1" applyFill="1" applyBorder="1" applyAlignment="1">
      <alignment vertical="top" wrapText="1" indent="1"/>
    </xf>
    <xf numFmtId="0" fontId="15" fillId="4" borderId="6" xfId="0" applyFont="1" applyFill="1" applyBorder="1" applyAlignment="1">
      <alignment vertical="top" wrapText="1" indent="1"/>
    </xf>
    <xf numFmtId="0" fontId="14" fillId="5" borderId="7" xfId="0" applyFont="1" applyFill="1" applyBorder="1" applyAlignment="1">
      <alignment vertical="top" wrapText="1" indent="1"/>
    </xf>
    <xf numFmtId="0" fontId="15" fillId="5" borderId="7" xfId="0" applyFont="1" applyFill="1" applyBorder="1" applyAlignment="1">
      <alignment vertical="top" wrapText="1" indent="1"/>
    </xf>
    <xf numFmtId="0" fontId="3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0" fillId="0" borderId="0" xfId="0" applyFill="1"/>
    <xf numFmtId="0" fontId="7" fillId="6" borderId="0" xfId="3" applyFill="1" applyAlignment="1">
      <alignment horizontal="center"/>
    </xf>
    <xf numFmtId="0" fontId="7" fillId="6" borderId="0" xfId="3" applyFill="1"/>
    <xf numFmtId="0" fontId="17" fillId="0" borderId="0" xfId="0" applyFont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7" fillId="0" borderId="0" xfId="0" applyFont="1"/>
    <xf numFmtId="0" fontId="0" fillId="0" borderId="0" xfId="0" pivotButton="1"/>
    <xf numFmtId="43" fontId="0" fillId="0" borderId="0" xfId="0" applyNumberFormat="1"/>
    <xf numFmtId="0" fontId="8" fillId="0" borderId="0" xfId="0" applyFont="1"/>
    <xf numFmtId="14" fontId="8" fillId="0" borderId="0" xfId="0" applyNumberFormat="1" applyFont="1"/>
    <xf numFmtId="0" fontId="19" fillId="0" borderId="0" xfId="0" applyFont="1"/>
    <xf numFmtId="0" fontId="20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44" fontId="21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44" fontId="23" fillId="0" borderId="0" xfId="2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1">
    <dxf>
      <numFmt numFmtId="35" formatCode="_(* #,##0.00_);_(* \(#,##0.0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8883640162345681"/>
          <c:y val="9.122006841505131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473521495904184"/>
          <c:y val="0.15952688172043011"/>
          <c:w val="0.74172321275760367"/>
          <c:h val="0.69052442560985461"/>
        </c:manualLayout>
      </c:layout>
      <c:scatterChart>
        <c:scatterStyle val="lineMarker"/>
        <c:varyColors val="0"/>
        <c:ser>
          <c:idx val="0"/>
          <c:order val="0"/>
          <c:tx>
            <c:strRef>
              <c:f>'Purchase Order Data'!$J$21</c:f>
              <c:strCache>
                <c:ptCount val="1"/>
                <c:pt idx="0">
                  <c:v>Cost per order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9981072749052701"/>
                  <c:y val="-0.14671203727812246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'Purchase Order Data'!$I$22:$I$115</c:f>
              <c:numCache>
                <c:formatCode>_(* #,##0_);_(* \(#,##0\);_(* "-"??_);_(@_)</c:formatCode>
                <c:ptCount val="94"/>
                <c:pt idx="0">
                  <c:v>4500</c:v>
                </c:pt>
                <c:pt idx="1">
                  <c:v>500</c:v>
                </c:pt>
                <c:pt idx="2">
                  <c:v>10000</c:v>
                </c:pt>
                <c:pt idx="3">
                  <c:v>406</c:v>
                </c:pt>
                <c:pt idx="4">
                  <c:v>9000</c:v>
                </c:pt>
                <c:pt idx="5">
                  <c:v>150</c:v>
                </c:pt>
                <c:pt idx="6">
                  <c:v>140</c:v>
                </c:pt>
                <c:pt idx="7">
                  <c:v>10500</c:v>
                </c:pt>
                <c:pt idx="8">
                  <c:v>1250</c:v>
                </c:pt>
                <c:pt idx="9">
                  <c:v>1450</c:v>
                </c:pt>
                <c:pt idx="10">
                  <c:v>550</c:v>
                </c:pt>
                <c:pt idx="11">
                  <c:v>1470</c:v>
                </c:pt>
                <c:pt idx="12">
                  <c:v>1985</c:v>
                </c:pt>
                <c:pt idx="13">
                  <c:v>500</c:v>
                </c:pt>
                <c:pt idx="14">
                  <c:v>3900</c:v>
                </c:pt>
                <c:pt idx="15">
                  <c:v>15000</c:v>
                </c:pt>
                <c:pt idx="16">
                  <c:v>100</c:v>
                </c:pt>
                <c:pt idx="17">
                  <c:v>120</c:v>
                </c:pt>
                <c:pt idx="18">
                  <c:v>14000</c:v>
                </c:pt>
                <c:pt idx="19">
                  <c:v>25000</c:v>
                </c:pt>
                <c:pt idx="20">
                  <c:v>10000</c:v>
                </c:pt>
                <c:pt idx="21">
                  <c:v>1300</c:v>
                </c:pt>
                <c:pt idx="22">
                  <c:v>1200</c:v>
                </c:pt>
                <c:pt idx="23">
                  <c:v>2500</c:v>
                </c:pt>
                <c:pt idx="24">
                  <c:v>1250</c:v>
                </c:pt>
                <c:pt idx="25">
                  <c:v>1500</c:v>
                </c:pt>
                <c:pt idx="26">
                  <c:v>150</c:v>
                </c:pt>
                <c:pt idx="27">
                  <c:v>110</c:v>
                </c:pt>
                <c:pt idx="28">
                  <c:v>105</c:v>
                </c:pt>
                <c:pt idx="29">
                  <c:v>22500</c:v>
                </c:pt>
                <c:pt idx="30">
                  <c:v>175</c:v>
                </c:pt>
                <c:pt idx="31">
                  <c:v>21500</c:v>
                </c:pt>
                <c:pt idx="32">
                  <c:v>23000</c:v>
                </c:pt>
                <c:pt idx="33">
                  <c:v>5650</c:v>
                </c:pt>
                <c:pt idx="34">
                  <c:v>155</c:v>
                </c:pt>
                <c:pt idx="35">
                  <c:v>22500</c:v>
                </c:pt>
                <c:pt idx="36">
                  <c:v>19500</c:v>
                </c:pt>
                <c:pt idx="37">
                  <c:v>5600</c:v>
                </c:pt>
                <c:pt idx="38">
                  <c:v>15500</c:v>
                </c:pt>
                <c:pt idx="39">
                  <c:v>5500</c:v>
                </c:pt>
                <c:pt idx="40">
                  <c:v>18000</c:v>
                </c:pt>
                <c:pt idx="41">
                  <c:v>12500</c:v>
                </c:pt>
                <c:pt idx="42">
                  <c:v>15000</c:v>
                </c:pt>
                <c:pt idx="43">
                  <c:v>14500</c:v>
                </c:pt>
                <c:pt idx="44">
                  <c:v>25000</c:v>
                </c:pt>
                <c:pt idx="45">
                  <c:v>5650</c:v>
                </c:pt>
                <c:pt idx="46">
                  <c:v>5425</c:v>
                </c:pt>
                <c:pt idx="47">
                  <c:v>500</c:v>
                </c:pt>
                <c:pt idx="48">
                  <c:v>17500</c:v>
                </c:pt>
                <c:pt idx="49">
                  <c:v>17500</c:v>
                </c:pt>
                <c:pt idx="50">
                  <c:v>17000</c:v>
                </c:pt>
                <c:pt idx="51">
                  <c:v>1250</c:v>
                </c:pt>
                <c:pt idx="52">
                  <c:v>95</c:v>
                </c:pt>
                <c:pt idx="53">
                  <c:v>525</c:v>
                </c:pt>
                <c:pt idx="54">
                  <c:v>1350</c:v>
                </c:pt>
                <c:pt idx="55">
                  <c:v>1300</c:v>
                </c:pt>
                <c:pt idx="56">
                  <c:v>100</c:v>
                </c:pt>
                <c:pt idx="57">
                  <c:v>550</c:v>
                </c:pt>
                <c:pt idx="58">
                  <c:v>150</c:v>
                </c:pt>
                <c:pt idx="59">
                  <c:v>125</c:v>
                </c:pt>
                <c:pt idx="60">
                  <c:v>90</c:v>
                </c:pt>
                <c:pt idx="61">
                  <c:v>125</c:v>
                </c:pt>
                <c:pt idx="62">
                  <c:v>1500</c:v>
                </c:pt>
                <c:pt idx="63">
                  <c:v>1980</c:v>
                </c:pt>
                <c:pt idx="64">
                  <c:v>1850</c:v>
                </c:pt>
                <c:pt idx="65">
                  <c:v>1800</c:v>
                </c:pt>
                <c:pt idx="66">
                  <c:v>1750</c:v>
                </c:pt>
                <c:pt idx="67">
                  <c:v>900</c:v>
                </c:pt>
                <c:pt idx="68">
                  <c:v>1500</c:v>
                </c:pt>
                <c:pt idx="69">
                  <c:v>1100</c:v>
                </c:pt>
                <c:pt idx="70">
                  <c:v>1550</c:v>
                </c:pt>
                <c:pt idx="71">
                  <c:v>15000</c:v>
                </c:pt>
                <c:pt idx="72">
                  <c:v>1050</c:v>
                </c:pt>
                <c:pt idx="73">
                  <c:v>4200</c:v>
                </c:pt>
                <c:pt idx="74">
                  <c:v>4250</c:v>
                </c:pt>
                <c:pt idx="75">
                  <c:v>4200</c:v>
                </c:pt>
                <c:pt idx="76">
                  <c:v>4600</c:v>
                </c:pt>
                <c:pt idx="77">
                  <c:v>4800</c:v>
                </c:pt>
                <c:pt idx="78">
                  <c:v>4585</c:v>
                </c:pt>
                <c:pt idx="79">
                  <c:v>17500</c:v>
                </c:pt>
                <c:pt idx="80">
                  <c:v>4250</c:v>
                </c:pt>
                <c:pt idx="81">
                  <c:v>16500</c:v>
                </c:pt>
                <c:pt idx="82">
                  <c:v>120</c:v>
                </c:pt>
                <c:pt idx="83">
                  <c:v>4200</c:v>
                </c:pt>
                <c:pt idx="84">
                  <c:v>4150</c:v>
                </c:pt>
                <c:pt idx="85">
                  <c:v>110</c:v>
                </c:pt>
                <c:pt idx="86">
                  <c:v>4500</c:v>
                </c:pt>
                <c:pt idx="87">
                  <c:v>4750</c:v>
                </c:pt>
                <c:pt idx="88">
                  <c:v>4850</c:v>
                </c:pt>
                <c:pt idx="89">
                  <c:v>150</c:v>
                </c:pt>
                <c:pt idx="90">
                  <c:v>100</c:v>
                </c:pt>
                <c:pt idx="91">
                  <c:v>130</c:v>
                </c:pt>
                <c:pt idx="92">
                  <c:v>120</c:v>
                </c:pt>
                <c:pt idx="93">
                  <c:v>18100</c:v>
                </c:pt>
              </c:numCache>
            </c:numRef>
          </c:xVal>
          <c:yVal>
            <c:numRef>
              <c:f>'Purchase Order Data'!$J$22:$J$115</c:f>
              <c:numCache>
                <c:formatCode>_("$"* #,##0.00_);_("$"* \(#,##0.00\);_("$"* "-"??_);_(@_)</c:formatCode>
                <c:ptCount val="94"/>
                <c:pt idx="0">
                  <c:v>17775</c:v>
                </c:pt>
                <c:pt idx="1">
                  <c:v>127500</c:v>
                </c:pt>
                <c:pt idx="2">
                  <c:v>42500</c:v>
                </c:pt>
                <c:pt idx="3">
                  <c:v>103530</c:v>
                </c:pt>
                <c:pt idx="4">
                  <c:v>38250</c:v>
                </c:pt>
                <c:pt idx="5">
                  <c:v>27750</c:v>
                </c:pt>
                <c:pt idx="6">
                  <c:v>25900</c:v>
                </c:pt>
                <c:pt idx="7">
                  <c:v>44625</c:v>
                </c:pt>
                <c:pt idx="8">
                  <c:v>4562.5</c:v>
                </c:pt>
                <c:pt idx="9">
                  <c:v>5292.5</c:v>
                </c:pt>
                <c:pt idx="10">
                  <c:v>121000</c:v>
                </c:pt>
                <c:pt idx="11">
                  <c:v>5365.5</c:v>
                </c:pt>
                <c:pt idx="12">
                  <c:v>7245.25</c:v>
                </c:pt>
                <c:pt idx="13">
                  <c:v>110000</c:v>
                </c:pt>
                <c:pt idx="14">
                  <c:v>13650</c:v>
                </c:pt>
                <c:pt idx="15">
                  <c:v>63000</c:v>
                </c:pt>
                <c:pt idx="16">
                  <c:v>9000</c:v>
                </c:pt>
                <c:pt idx="17">
                  <c:v>10800</c:v>
                </c:pt>
                <c:pt idx="18">
                  <c:v>58800</c:v>
                </c:pt>
                <c:pt idx="19">
                  <c:v>25000</c:v>
                </c:pt>
                <c:pt idx="20">
                  <c:v>42000</c:v>
                </c:pt>
                <c:pt idx="21">
                  <c:v>3185.0000000000005</c:v>
                </c:pt>
                <c:pt idx="22">
                  <c:v>2940</c:v>
                </c:pt>
                <c:pt idx="23">
                  <c:v>6125</c:v>
                </c:pt>
                <c:pt idx="24">
                  <c:v>3062.5</c:v>
                </c:pt>
                <c:pt idx="25">
                  <c:v>3675.0000000000005</c:v>
                </c:pt>
                <c:pt idx="26">
                  <c:v>26250</c:v>
                </c:pt>
                <c:pt idx="27">
                  <c:v>10450</c:v>
                </c:pt>
                <c:pt idx="28">
                  <c:v>9975</c:v>
                </c:pt>
                <c:pt idx="29">
                  <c:v>23625</c:v>
                </c:pt>
                <c:pt idx="30">
                  <c:v>30625</c:v>
                </c:pt>
                <c:pt idx="31">
                  <c:v>22575</c:v>
                </c:pt>
                <c:pt idx="32">
                  <c:v>24150</c:v>
                </c:pt>
                <c:pt idx="33">
                  <c:v>7062.5</c:v>
                </c:pt>
                <c:pt idx="34">
                  <c:v>27125</c:v>
                </c:pt>
                <c:pt idx="35">
                  <c:v>23625</c:v>
                </c:pt>
                <c:pt idx="36">
                  <c:v>82875</c:v>
                </c:pt>
                <c:pt idx="37">
                  <c:v>7000</c:v>
                </c:pt>
                <c:pt idx="38">
                  <c:v>65875</c:v>
                </c:pt>
                <c:pt idx="39">
                  <c:v>6875</c:v>
                </c:pt>
                <c:pt idx="40">
                  <c:v>76500</c:v>
                </c:pt>
                <c:pt idx="41">
                  <c:v>53125</c:v>
                </c:pt>
                <c:pt idx="42">
                  <c:v>63750</c:v>
                </c:pt>
                <c:pt idx="43">
                  <c:v>61625</c:v>
                </c:pt>
                <c:pt idx="44">
                  <c:v>23750</c:v>
                </c:pt>
                <c:pt idx="45">
                  <c:v>7062.5</c:v>
                </c:pt>
                <c:pt idx="46">
                  <c:v>6781.25</c:v>
                </c:pt>
                <c:pt idx="47">
                  <c:v>375</c:v>
                </c:pt>
                <c:pt idx="48">
                  <c:v>16625</c:v>
                </c:pt>
                <c:pt idx="49">
                  <c:v>74375</c:v>
                </c:pt>
                <c:pt idx="50">
                  <c:v>72250</c:v>
                </c:pt>
                <c:pt idx="51">
                  <c:v>3562.5</c:v>
                </c:pt>
                <c:pt idx="52">
                  <c:v>9547.5</c:v>
                </c:pt>
                <c:pt idx="53">
                  <c:v>525</c:v>
                </c:pt>
                <c:pt idx="54">
                  <c:v>3847.5</c:v>
                </c:pt>
                <c:pt idx="55">
                  <c:v>3705</c:v>
                </c:pt>
                <c:pt idx="56">
                  <c:v>10050</c:v>
                </c:pt>
                <c:pt idx="57">
                  <c:v>467.5</c:v>
                </c:pt>
                <c:pt idx="58">
                  <c:v>82.5</c:v>
                </c:pt>
                <c:pt idx="59">
                  <c:v>68.75</c:v>
                </c:pt>
                <c:pt idx="60">
                  <c:v>9045</c:v>
                </c:pt>
                <c:pt idx="61">
                  <c:v>81937.5</c:v>
                </c:pt>
                <c:pt idx="62">
                  <c:v>4425</c:v>
                </c:pt>
                <c:pt idx="63">
                  <c:v>7425</c:v>
                </c:pt>
                <c:pt idx="64">
                  <c:v>6937.5</c:v>
                </c:pt>
                <c:pt idx="65">
                  <c:v>6750</c:v>
                </c:pt>
                <c:pt idx="66">
                  <c:v>6562.5</c:v>
                </c:pt>
                <c:pt idx="67">
                  <c:v>2700</c:v>
                </c:pt>
                <c:pt idx="68">
                  <c:v>6075</c:v>
                </c:pt>
                <c:pt idx="69">
                  <c:v>3300</c:v>
                </c:pt>
                <c:pt idx="70">
                  <c:v>6277.5</c:v>
                </c:pt>
                <c:pt idx="71">
                  <c:v>17250</c:v>
                </c:pt>
                <c:pt idx="72">
                  <c:v>3150</c:v>
                </c:pt>
                <c:pt idx="73">
                  <c:v>14910</c:v>
                </c:pt>
                <c:pt idx="74">
                  <c:v>15087.5</c:v>
                </c:pt>
                <c:pt idx="75">
                  <c:v>14910</c:v>
                </c:pt>
                <c:pt idx="76">
                  <c:v>16330</c:v>
                </c:pt>
                <c:pt idx="77">
                  <c:v>17040</c:v>
                </c:pt>
                <c:pt idx="78">
                  <c:v>16276.75</c:v>
                </c:pt>
                <c:pt idx="79">
                  <c:v>19250</c:v>
                </c:pt>
                <c:pt idx="80">
                  <c:v>15937.5</c:v>
                </c:pt>
                <c:pt idx="81">
                  <c:v>18150</c:v>
                </c:pt>
                <c:pt idx="82">
                  <c:v>23400</c:v>
                </c:pt>
                <c:pt idx="83">
                  <c:v>15750</c:v>
                </c:pt>
                <c:pt idx="84">
                  <c:v>15562.5</c:v>
                </c:pt>
                <c:pt idx="85">
                  <c:v>21450</c:v>
                </c:pt>
                <c:pt idx="86">
                  <c:v>7425</c:v>
                </c:pt>
                <c:pt idx="87">
                  <c:v>7837.5</c:v>
                </c:pt>
                <c:pt idx="88">
                  <c:v>8002.5</c:v>
                </c:pt>
                <c:pt idx="89">
                  <c:v>96750</c:v>
                </c:pt>
                <c:pt idx="90">
                  <c:v>64500</c:v>
                </c:pt>
                <c:pt idx="91">
                  <c:v>25350</c:v>
                </c:pt>
                <c:pt idx="92">
                  <c:v>77400</c:v>
                </c:pt>
                <c:pt idx="93">
                  <c:v>19910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983488"/>
        <c:axId val="490983880"/>
      </c:scatterChart>
      <c:valAx>
        <c:axId val="490983488"/>
        <c:scaling>
          <c:orientation val="minMax"/>
          <c:max val="3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Quantity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983880"/>
        <c:crosses val="autoZero"/>
        <c:crossBetween val="midCat"/>
      </c:valAx>
      <c:valAx>
        <c:axId val="490983880"/>
        <c:scaling>
          <c:orientation val="minMax"/>
          <c:max val="1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Order Value (cost)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983488"/>
        <c:crosses val="autoZero"/>
        <c:crossBetween val="midCat"/>
        <c:majorUnit val="1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13" Type="http://schemas.openxmlformats.org/officeDocument/2006/relationships/customXml" Target="../ink/ink7.xml"/><Relationship Id="rId18" Type="http://schemas.openxmlformats.org/officeDocument/2006/relationships/image" Target="../media/image9.emf"/><Relationship Id="rId3" Type="http://schemas.openxmlformats.org/officeDocument/2006/relationships/customXml" Target="../ink/ink2.xml"/><Relationship Id="rId7" Type="http://schemas.openxmlformats.org/officeDocument/2006/relationships/customXml" Target="../ink/ink4.xml"/><Relationship Id="rId12" Type="http://schemas.openxmlformats.org/officeDocument/2006/relationships/image" Target="../media/image6.emf"/><Relationship Id="rId17" Type="http://schemas.openxmlformats.org/officeDocument/2006/relationships/customXml" Target="../ink/ink9.xml"/><Relationship Id="rId2" Type="http://schemas.openxmlformats.org/officeDocument/2006/relationships/image" Target="../media/image1.emf"/><Relationship Id="rId16" Type="http://schemas.openxmlformats.org/officeDocument/2006/relationships/image" Target="../media/image8.emf"/><Relationship Id="rId20" Type="http://schemas.openxmlformats.org/officeDocument/2006/relationships/image" Target="../media/image10.emf"/><Relationship Id="rId1" Type="http://schemas.openxmlformats.org/officeDocument/2006/relationships/customXml" Target="../ink/ink1.xml"/><Relationship Id="rId6" Type="http://schemas.openxmlformats.org/officeDocument/2006/relationships/image" Target="../media/image3.emf"/><Relationship Id="rId11" Type="http://schemas.openxmlformats.org/officeDocument/2006/relationships/customXml" Target="../ink/ink6.xml"/><Relationship Id="rId5" Type="http://schemas.openxmlformats.org/officeDocument/2006/relationships/customXml" Target="../ink/ink3.xml"/><Relationship Id="rId15" Type="http://schemas.openxmlformats.org/officeDocument/2006/relationships/customXml" Target="../ink/ink8.xml"/><Relationship Id="rId10" Type="http://schemas.openxmlformats.org/officeDocument/2006/relationships/image" Target="../media/image5.emf"/><Relationship Id="rId19" Type="http://schemas.openxmlformats.org/officeDocument/2006/relationships/customXml" Target="../ink/ink10.xml"/><Relationship Id="rId4" Type="http://schemas.openxmlformats.org/officeDocument/2006/relationships/image" Target="../media/image2.emf"/><Relationship Id="rId9" Type="http://schemas.openxmlformats.org/officeDocument/2006/relationships/customXml" Target="../ink/ink5.xml"/><Relationship Id="rId14" Type="http://schemas.openxmlformats.org/officeDocument/2006/relationships/image" Target="../media/image7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13" Type="http://schemas.openxmlformats.org/officeDocument/2006/relationships/customXml" Target="../ink/ink17.xml"/><Relationship Id="rId3" Type="http://schemas.openxmlformats.org/officeDocument/2006/relationships/customXml" Target="../ink/ink12.xml"/><Relationship Id="rId7" Type="http://schemas.openxmlformats.org/officeDocument/2006/relationships/customXml" Target="../ink/ink14.xml"/><Relationship Id="rId12" Type="http://schemas.openxmlformats.org/officeDocument/2006/relationships/image" Target="../media/image6.emf"/><Relationship Id="rId2" Type="http://schemas.openxmlformats.org/officeDocument/2006/relationships/image" Target="../media/image1.emf"/><Relationship Id="rId16" Type="http://schemas.openxmlformats.org/officeDocument/2006/relationships/image" Target="../media/image8.emf"/><Relationship Id="rId1" Type="http://schemas.openxmlformats.org/officeDocument/2006/relationships/customXml" Target="../ink/ink11.xml"/><Relationship Id="rId6" Type="http://schemas.openxmlformats.org/officeDocument/2006/relationships/image" Target="../media/image3.emf"/><Relationship Id="rId11" Type="http://schemas.openxmlformats.org/officeDocument/2006/relationships/customXml" Target="../ink/ink16.xml"/><Relationship Id="rId5" Type="http://schemas.openxmlformats.org/officeDocument/2006/relationships/customXml" Target="../ink/ink13.xml"/><Relationship Id="rId15" Type="http://schemas.openxmlformats.org/officeDocument/2006/relationships/customXml" Target="../ink/ink18.xml"/><Relationship Id="rId10" Type="http://schemas.openxmlformats.org/officeDocument/2006/relationships/image" Target="../media/image5.emf"/><Relationship Id="rId4" Type="http://schemas.openxmlformats.org/officeDocument/2006/relationships/image" Target="../media/image2.emf"/><Relationship Id="rId9" Type="http://schemas.openxmlformats.org/officeDocument/2006/relationships/customXml" Target="../ink/ink15.xml"/><Relationship Id="rId14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26459</xdr:colOff>
      <xdr:row>0</xdr:row>
      <xdr:rowOff>20107</xdr:rowOff>
    </xdr:from>
    <xdr:to>
      <xdr:col>11</xdr:col>
      <xdr:colOff>74084</xdr:colOff>
      <xdr:row>18</xdr:row>
      <xdr:rowOff>137582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2791200</xdr:colOff>
      <xdr:row>10</xdr:row>
      <xdr:rowOff>491055</xdr:rowOff>
    </xdr:from>
    <xdr:to>
      <xdr:col>1</xdr:col>
      <xdr:colOff>3580680</xdr:colOff>
      <xdr:row>10</xdr:row>
      <xdr:rowOff>509055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" name="Ink 3"/>
            <xdr14:cNvContentPartPr/>
          </xdr14:nvContentPartPr>
          <xdr14:nvPr macro=""/>
          <xdr14:xfrm>
            <a:off x="4229475" y="2748480"/>
            <a:ext cx="789480" cy="18000"/>
          </xdr14:xfrm>
        </xdr:contentPart>
      </mc:Choice>
      <mc:Fallback xmlns="">
        <xdr:pic>
          <xdr:nvPicPr>
            <xdr:cNvPr id="4" name="Ink 3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220475" y="2737320"/>
              <a:ext cx="811440" cy="410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177240</xdr:colOff>
      <xdr:row>10</xdr:row>
      <xdr:rowOff>743055</xdr:rowOff>
    </xdr:from>
    <xdr:to>
      <xdr:col>1</xdr:col>
      <xdr:colOff>3356400</xdr:colOff>
      <xdr:row>10</xdr:row>
      <xdr:rowOff>779775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6" name="Ink 5"/>
            <xdr14:cNvContentPartPr/>
          </xdr14:nvContentPartPr>
          <xdr14:nvPr macro=""/>
          <xdr14:xfrm>
            <a:off x="1615515" y="3000480"/>
            <a:ext cx="3179160" cy="36720"/>
          </xdr14:xfrm>
        </xdr:contentPart>
      </mc:Choice>
      <mc:Fallback xmlns="">
        <xdr:pic>
          <xdr:nvPicPr>
            <xdr:cNvPr id="6" name="Ink 5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608675" y="2988240"/>
              <a:ext cx="3200040" cy="612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147000</xdr:colOff>
      <xdr:row>10</xdr:row>
      <xdr:rowOff>1014855</xdr:rowOff>
    </xdr:from>
    <xdr:to>
      <xdr:col>1</xdr:col>
      <xdr:colOff>2192160</xdr:colOff>
      <xdr:row>10</xdr:row>
      <xdr:rowOff>1036455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7" name="Ink 6"/>
            <xdr14:cNvContentPartPr/>
          </xdr14:nvContentPartPr>
          <xdr14:nvPr macro=""/>
          <xdr14:xfrm>
            <a:off x="1585275" y="3272280"/>
            <a:ext cx="2045160" cy="21600"/>
          </xdr14:xfrm>
        </xdr:contentPart>
      </mc:Choice>
      <mc:Fallback xmlns="">
        <xdr:pic>
          <xdr:nvPicPr>
            <xdr:cNvPr id="7" name="Ink 6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579155" y="3261480"/>
              <a:ext cx="2063880" cy="435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2132040</xdr:colOff>
      <xdr:row>11</xdr:row>
      <xdr:rowOff>490800</xdr:rowOff>
    </xdr:from>
    <xdr:to>
      <xdr:col>1</xdr:col>
      <xdr:colOff>3503280</xdr:colOff>
      <xdr:row>11</xdr:row>
      <xdr:rowOff>533640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0" name="Ink 9"/>
            <xdr14:cNvContentPartPr/>
          </xdr14:nvContentPartPr>
          <xdr14:nvPr macro=""/>
          <xdr14:xfrm>
            <a:off x="3570315" y="4043625"/>
            <a:ext cx="1371240" cy="4284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564195" y="4037505"/>
              <a:ext cx="1390320" cy="608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179760</xdr:colOff>
      <xdr:row>11</xdr:row>
      <xdr:rowOff>770160</xdr:rowOff>
    </xdr:from>
    <xdr:to>
      <xdr:col>1</xdr:col>
      <xdr:colOff>3712800</xdr:colOff>
      <xdr:row>11</xdr:row>
      <xdr:rowOff>798600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11" name="Ink 10"/>
            <xdr14:cNvContentPartPr/>
          </xdr14:nvContentPartPr>
          <xdr14:nvPr macro=""/>
          <xdr14:xfrm>
            <a:off x="1618035" y="4322985"/>
            <a:ext cx="3533040" cy="28440"/>
          </xdr14:xfrm>
        </xdr:contentPart>
      </mc:Choice>
      <mc:Fallback xmlns="">
        <xdr:pic>
          <xdr:nvPicPr>
            <xdr:cNvPr id="11" name="Ink 10"/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1611555" y="4312185"/>
              <a:ext cx="3548880" cy="51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3441000</xdr:colOff>
      <xdr:row>12</xdr:row>
      <xdr:rowOff>513510</xdr:rowOff>
    </xdr:from>
    <xdr:to>
      <xdr:col>1</xdr:col>
      <xdr:colOff>3751320</xdr:colOff>
      <xdr:row>12</xdr:row>
      <xdr:rowOff>526470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13" name="Ink 12"/>
            <xdr14:cNvContentPartPr/>
          </xdr14:nvContentPartPr>
          <xdr14:nvPr macro=""/>
          <xdr14:xfrm>
            <a:off x="4879275" y="5104560"/>
            <a:ext cx="310320" cy="12960"/>
          </xdr14:xfrm>
        </xdr:contentPart>
      </mc:Choice>
      <mc:Fallback xmlns="">
        <xdr:pic>
          <xdr:nvPicPr>
            <xdr:cNvPr id="13" name="Ink 12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4873155" y="5097360"/>
              <a:ext cx="327960" cy="291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192360</xdr:colOff>
      <xdr:row>12</xdr:row>
      <xdr:rowOff>739230</xdr:rowOff>
    </xdr:from>
    <xdr:to>
      <xdr:col>1</xdr:col>
      <xdr:colOff>3601560</xdr:colOff>
      <xdr:row>12</xdr:row>
      <xdr:rowOff>846870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16" name="Ink 15"/>
            <xdr14:cNvContentPartPr/>
          </xdr14:nvContentPartPr>
          <xdr14:nvPr macro=""/>
          <xdr14:xfrm>
            <a:off x="1630635" y="5330280"/>
            <a:ext cx="3409200" cy="107640"/>
          </xdr14:xfrm>
        </xdr:contentPart>
      </mc:Choice>
      <mc:Fallback xmlns="">
        <xdr:pic>
          <xdr:nvPicPr>
            <xdr:cNvPr id="16" name="Ink 15"/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1627395" y="5321640"/>
              <a:ext cx="3422880" cy="123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148800</xdr:colOff>
      <xdr:row>12</xdr:row>
      <xdr:rowOff>1000230</xdr:rowOff>
    </xdr:from>
    <xdr:to>
      <xdr:col>1</xdr:col>
      <xdr:colOff>2576640</xdr:colOff>
      <xdr:row>12</xdr:row>
      <xdr:rowOff>1078350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19" name="Ink 18"/>
            <xdr14:cNvContentPartPr/>
          </xdr14:nvContentPartPr>
          <xdr14:nvPr macro=""/>
          <xdr14:xfrm>
            <a:off x="1587075" y="5591280"/>
            <a:ext cx="2427840" cy="78120"/>
          </xdr14:xfrm>
        </xdr:contentPart>
      </mc:Choice>
      <mc:Fallback xmlns="">
        <xdr:pic>
          <xdr:nvPicPr>
            <xdr:cNvPr id="19" name="Ink 18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1580235" y="5581920"/>
              <a:ext cx="2444400" cy="964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1276395</xdr:colOff>
      <xdr:row>7</xdr:row>
      <xdr:rowOff>9030</xdr:rowOff>
    </xdr:from>
    <xdr:to>
      <xdr:col>1</xdr:col>
      <xdr:colOff>23160</xdr:colOff>
      <xdr:row>7</xdr:row>
      <xdr:rowOff>147630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22" name="Ink 21"/>
            <xdr14:cNvContentPartPr/>
          </xdr14:nvContentPartPr>
          <xdr14:nvPr macro=""/>
          <xdr14:xfrm>
            <a:off x="1276395" y="1780680"/>
            <a:ext cx="185040" cy="138600"/>
          </xdr14:xfrm>
        </xdr:contentPart>
      </mc:Choice>
      <mc:Fallback xmlns="">
        <xdr:pic>
          <xdr:nvPicPr>
            <xdr:cNvPr id="22" name="Ink 21"/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1270995" y="1776720"/>
              <a:ext cx="192960" cy="1479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1297635</xdr:colOff>
      <xdr:row>8</xdr:row>
      <xdr:rowOff>15945</xdr:rowOff>
    </xdr:from>
    <xdr:to>
      <xdr:col>1</xdr:col>
      <xdr:colOff>28560</xdr:colOff>
      <xdr:row>9</xdr:row>
      <xdr:rowOff>3060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23" name="Ink 22"/>
            <xdr14:cNvContentPartPr/>
          </xdr14:nvContentPartPr>
          <xdr14:nvPr macro=""/>
          <xdr14:xfrm>
            <a:off x="1297635" y="1949520"/>
            <a:ext cx="169200" cy="149040"/>
          </xdr14:xfrm>
        </xdr:contentPart>
      </mc:Choice>
      <mc:Fallback xmlns="">
        <xdr:pic>
          <xdr:nvPicPr>
            <xdr:cNvPr id="23" name="Ink 22"/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1291875" y="1943760"/>
              <a:ext cx="181440" cy="16056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2791200</xdr:colOff>
      <xdr:row>10</xdr:row>
      <xdr:rowOff>491055</xdr:rowOff>
    </xdr:from>
    <xdr:to>
      <xdr:col>1</xdr:col>
      <xdr:colOff>3580680</xdr:colOff>
      <xdr:row>10</xdr:row>
      <xdr:rowOff>509055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12" name="Ink 11"/>
            <xdr14:cNvContentPartPr/>
          </xdr14:nvContentPartPr>
          <xdr14:nvPr macro=""/>
          <xdr14:xfrm>
            <a:off x="4229475" y="2748480"/>
            <a:ext cx="789480" cy="18000"/>
          </xdr14:xfrm>
        </xdr:contentPart>
      </mc:Choice>
      <mc:Fallback xmlns="">
        <xdr:pic>
          <xdr:nvPicPr>
            <xdr:cNvPr id="12" name="Ink 11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220475" y="2737320"/>
              <a:ext cx="811440" cy="410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177240</xdr:colOff>
      <xdr:row>10</xdr:row>
      <xdr:rowOff>743055</xdr:rowOff>
    </xdr:from>
    <xdr:to>
      <xdr:col>1</xdr:col>
      <xdr:colOff>3356400</xdr:colOff>
      <xdr:row>10</xdr:row>
      <xdr:rowOff>779775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3" name="Ink 12"/>
            <xdr14:cNvContentPartPr/>
          </xdr14:nvContentPartPr>
          <xdr14:nvPr macro=""/>
          <xdr14:xfrm>
            <a:off x="1615515" y="3000480"/>
            <a:ext cx="3179160" cy="36720"/>
          </xdr14:xfrm>
        </xdr:contentPart>
      </mc:Choice>
      <mc:Fallback xmlns="">
        <xdr:pic>
          <xdr:nvPicPr>
            <xdr:cNvPr id="13" name="Ink 12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608675" y="2988240"/>
              <a:ext cx="3200040" cy="612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147000</xdr:colOff>
      <xdr:row>10</xdr:row>
      <xdr:rowOff>1014855</xdr:rowOff>
    </xdr:from>
    <xdr:to>
      <xdr:col>1</xdr:col>
      <xdr:colOff>2192160</xdr:colOff>
      <xdr:row>10</xdr:row>
      <xdr:rowOff>1036455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4" name="Ink 13"/>
            <xdr14:cNvContentPartPr/>
          </xdr14:nvContentPartPr>
          <xdr14:nvPr macro=""/>
          <xdr14:xfrm>
            <a:off x="1585275" y="3272280"/>
            <a:ext cx="2045160" cy="21600"/>
          </xdr14:xfrm>
        </xdr:contentPart>
      </mc:Choice>
      <mc:Fallback xmlns="">
        <xdr:pic>
          <xdr:nvPicPr>
            <xdr:cNvPr id="14" name="Ink 13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579155" y="3261480"/>
              <a:ext cx="2063880" cy="435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2132040</xdr:colOff>
      <xdr:row>11</xdr:row>
      <xdr:rowOff>490800</xdr:rowOff>
    </xdr:from>
    <xdr:to>
      <xdr:col>1</xdr:col>
      <xdr:colOff>3503280</xdr:colOff>
      <xdr:row>11</xdr:row>
      <xdr:rowOff>533640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5" name="Ink 14"/>
            <xdr14:cNvContentPartPr/>
          </xdr14:nvContentPartPr>
          <xdr14:nvPr macro=""/>
          <xdr14:xfrm>
            <a:off x="3570315" y="4043625"/>
            <a:ext cx="1371240" cy="42840"/>
          </xdr14:xfrm>
        </xdr:contentPart>
      </mc:Choice>
      <mc:Fallback xmlns="">
        <xdr:pic>
          <xdr:nvPicPr>
            <xdr:cNvPr id="15" name="Ink 14"/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564195" y="4037505"/>
              <a:ext cx="1390320" cy="608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179760</xdr:colOff>
      <xdr:row>11</xdr:row>
      <xdr:rowOff>770160</xdr:rowOff>
    </xdr:from>
    <xdr:to>
      <xdr:col>1</xdr:col>
      <xdr:colOff>3712800</xdr:colOff>
      <xdr:row>11</xdr:row>
      <xdr:rowOff>798600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16" name="Ink 15"/>
            <xdr14:cNvContentPartPr/>
          </xdr14:nvContentPartPr>
          <xdr14:nvPr macro=""/>
          <xdr14:xfrm>
            <a:off x="1618035" y="4322985"/>
            <a:ext cx="3533040" cy="28440"/>
          </xdr14:xfrm>
        </xdr:contentPart>
      </mc:Choice>
      <mc:Fallback xmlns="">
        <xdr:pic>
          <xdr:nvPicPr>
            <xdr:cNvPr id="16" name="Ink 15"/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1611555" y="4312185"/>
              <a:ext cx="3548880" cy="51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3441000</xdr:colOff>
      <xdr:row>12</xdr:row>
      <xdr:rowOff>513510</xdr:rowOff>
    </xdr:from>
    <xdr:to>
      <xdr:col>1</xdr:col>
      <xdr:colOff>3751320</xdr:colOff>
      <xdr:row>12</xdr:row>
      <xdr:rowOff>526470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17" name="Ink 16"/>
            <xdr14:cNvContentPartPr/>
          </xdr14:nvContentPartPr>
          <xdr14:nvPr macro=""/>
          <xdr14:xfrm>
            <a:off x="4879275" y="5104560"/>
            <a:ext cx="310320" cy="12960"/>
          </xdr14:xfrm>
        </xdr:contentPart>
      </mc:Choice>
      <mc:Fallback xmlns="">
        <xdr:pic>
          <xdr:nvPicPr>
            <xdr:cNvPr id="17" name="Ink 16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4873155" y="5097360"/>
              <a:ext cx="327960" cy="291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192360</xdr:colOff>
      <xdr:row>12</xdr:row>
      <xdr:rowOff>739230</xdr:rowOff>
    </xdr:from>
    <xdr:to>
      <xdr:col>1</xdr:col>
      <xdr:colOff>3601560</xdr:colOff>
      <xdr:row>12</xdr:row>
      <xdr:rowOff>846870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18" name="Ink 17"/>
            <xdr14:cNvContentPartPr/>
          </xdr14:nvContentPartPr>
          <xdr14:nvPr macro=""/>
          <xdr14:xfrm>
            <a:off x="1630635" y="5330280"/>
            <a:ext cx="3409200" cy="107640"/>
          </xdr14:xfrm>
        </xdr:contentPart>
      </mc:Choice>
      <mc:Fallback xmlns="">
        <xdr:pic>
          <xdr:nvPicPr>
            <xdr:cNvPr id="18" name="Ink 17"/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1627395" y="5321640"/>
              <a:ext cx="3422880" cy="123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148800</xdr:colOff>
      <xdr:row>12</xdr:row>
      <xdr:rowOff>1000230</xdr:rowOff>
    </xdr:from>
    <xdr:to>
      <xdr:col>1</xdr:col>
      <xdr:colOff>2576640</xdr:colOff>
      <xdr:row>12</xdr:row>
      <xdr:rowOff>1078350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19" name="Ink 18"/>
            <xdr14:cNvContentPartPr/>
          </xdr14:nvContentPartPr>
          <xdr14:nvPr macro=""/>
          <xdr14:xfrm>
            <a:off x="1587075" y="5591280"/>
            <a:ext cx="2427840" cy="78120"/>
          </xdr14:xfrm>
        </xdr:contentPart>
      </mc:Choice>
      <mc:Fallback xmlns="">
        <xdr:pic>
          <xdr:nvPicPr>
            <xdr:cNvPr id="19" name="Ink 18"/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1580235" y="5581920"/>
              <a:ext cx="2444400" cy="964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24576" units="in"/>
          <inkml:channel name="Y" type="integer" max="18432" units="in"/>
          <inkml:channel name="F" type="integer" max="255" units="dev"/>
        </inkml:traceFormat>
        <inkml:channelProperties>
          <inkml:channelProperty channel="X" name="resolution" value="2540.15503" units="1/in"/>
          <inkml:channelProperty channel="Y" name="resolution" value="2540.24243" units="1/in"/>
          <inkml:channelProperty channel="F" name="resolution" value="6.33226E-7" units="1/dev"/>
        </inkml:channelProperties>
      </inkml:inkSource>
      <inkml:timestamp xml:id="ts0" timeString="2012-09-10T03:03:32.009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1DDBCFFF-04A0-44EF-965E-0A1E5FA075C8}" emma:medium="tactile" emma:mode="ink">
          <msink:context xmlns:msink="http://schemas.microsoft.com/ink/2010/main" type="inkDrawing" rotatedBoundingBox="11747,7667 13939,7629 13940,7656 11748,7695" shapeName="Other"/>
        </emma:interpretation>
      </emma:emma>
    </inkml:annotationXML>
    <inkml:trace contextRef="#ctx0" brushRef="#br0">0 49 7,'0'0'7,"0"0"0,0 0-1,0 0 0,0 0 0,0 0 0,0 0-1,0 0 0,0 0 0,0 0-1,0 0 1,0 0-1,0 0-1,0 0 0,0 0 0,0 0 0,10-6-2,-10 6 1,0 0-1,14-5 0,-14 5 0,15-2 0,-15 2 0,16-1 1,-6 1-1,0-1 1,-10 1 0,22-1 0,-11 0 0,3 2 0,-1-1 0,1 0 0,-2-1-1,3 2 1,-1-1-1,-1 1 0,1-2 0,1 2 0,0-1 0,0 1 0,2-1 0,1 0-1,-1 1 1,2 0-1,0 0 1,-1-1-1,2 1 0,-1 0 1,1 1-1,-2 0 0,1 0 1,0 0-1,2-2 0,-1 1 1,0-1-1,3 0 0,-3 0 1,2-1-1,-2 0 0,2 0 0,-4 0 1,2 0-1,0 0 0,-2 1 0,1 0 0,-3 1 0,1-1 0,0 0 0,-1 1 0,0-1 0,0 1 0,0-1 0,1 0 0,0-1 0,1 1 0,0-1 0,1 0 0,0 0 0,2-1 0,-2 1 0,2 0 0,-1 0 0,0-1 0,-1 2 0,1-1 0,-2 2 0,-1-1 0,1 1 1,1 0-1,0-1 0,-1 0 0,2 0 0,1-1 0,1 1 0,0-2 0,2 1 0,1 0-1,-1 0 1,2-2 0,1 2 0,0 0 0,1-1 1,1 1-2,-2 0 1,2 0 0,0 0 0,-3-1 0,2 2 0,-2-1 0,-2 1 0,1 0 0,-1 0 0,0 0 0,-2-1 0,1 0 0,0 0 0,-1 0 1,2 0-1,-1 0 0,-2 0 0,-1-2 1,1 3-1,-4-1 1,1 0-1,-4 1 0,0-1 0,-1 1 0,-1 0 0,-1 0 0,1 1 1,1-1-1,-1 0 0,1 0 0,-2 1 1,2-2-1,-2 1 1,-1-1-1,-10 1 0,12 0 1,-12 0 0,0 0-1,11 1 1,-11-1-1,0 0 1,0 0-1,0 0 0,0 0 0,0 0 1,0 0-1,0 0 0,0 0 1,0 0-1,0 0 0,0 0 0,0 0-2,0 0-2,0 0-4,0 0-14,-16-5-13,16 5 1,-24 2 0</inkml:trace>
  </inkml:traceGroup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ax="24576" units="in"/>
          <inkml:channel name="Y" type="integer" max="18432" units="in"/>
          <inkml:channel name="F" type="integer" max="255" units="dev"/>
        </inkml:traceFormat>
        <inkml:channelProperties>
          <inkml:channelProperty channel="X" name="resolution" value="2540.15503" units="1/in"/>
          <inkml:channelProperty channel="Y" name="resolution" value="2540.24243" units="1/in"/>
          <inkml:channelProperty channel="F" name="resolution" value="6.33226E-7" units="1/dev"/>
        </inkml:channelProperties>
      </inkml:inkSource>
      <inkml:timestamp xml:id="ts0" timeString="2012-09-10T03:08:36.692"/>
    </inkml:context>
    <inkml:brush xml:id="br0">
      <inkml:brushProperty name="width" value="0.04667" units="cm"/>
      <inkml:brushProperty name="height" value="0.04667" units="cm"/>
      <inkml:brushProperty name="color" value="#ED1C24"/>
    </inkml:brush>
  </inkml:definitions>
  <inkml:traceGroup>
    <inkml:annotationXML>
      <emma:emma xmlns:emma="http://www.w3.org/2003/04/emma" version="1.0">
        <emma:interpretation id="{0100B246-47F8-4B93-8177-5F14B6AB13B2}" emma:medium="tactile" emma:mode="ink">
          <msink:context xmlns:msink="http://schemas.microsoft.com/ink/2010/main" type="inkDrawing" rotatedBoundingBox="3668,5335 4136,5484 4004,5900 3536,5752" hotPoints="4052,5635 3826,5861 3599,5635 3826,5409" semanticType="enclosure" shapeName="Circle"/>
        </emma:interpretation>
      </emma:emma>
    </inkml:annotationXML>
    <inkml:trace contextRef="#ctx0" brushRef="#br0">388 48 0,'0'0'8,"-8"-11"-1,8 11 0,0 0-1,-10-10 0,10 10-2,0 0 1,-14-11-1,14 11-1,-11-6 0,11 6 0,-12-4-1,12 4 0,-15-2-1,15 2 1,-19 0-1,9-1 0,-2 2 1,1-2-1,-2 2 0,-1-2 0,-1 1 1,1 0-1,1-1 0,-2 1 0,3-1 0,-2 0 0,1 1-1,-2 2 1,3 2-1,-1 2 0,0-1 0,1 3 0,-1 0 0,4 1-1,-1 0 1,10-9 0,-16 15 0,16-15-1,-14 19 1,14-19-1,-10 21 1,7-9-1,0 1 1,3 0 0,0 0 0,2 3-1,0-2 2,1 1-1,-1-1 0,3 1 1,-2 2-1,1-1 1,0 1 0,1-3-1,0 1 0,0-1 0,1-1 0,-1-2 0,-5-11 0,16 18 0,-16-18-1,18 14 1,-6-7 0,2-2 0,-1 1 0,3-2 0,2 2 0,1-3 0,1-1 0,2-2 1,1-1-1,1-3 0,3-1 1,-3-2 0,0-2-1,-3-1 1,1-1 0,-3 0-1,-3-1 1,-1 1 0,-3-4 1,-3 3-1,-3-2 0,-1 1-1,-2-3 1,-6 0 0,-1 0 0,-2-1 0,-3 3-1,-2-2 1,0 1-1,-5 1 1,0 1-1,-1 1 0,-1 2 0,-2 1 0,-2 1-1,2 4-1,-2 1-1,3 3-3,-1 0-4,5 0-7,5 10-11</inkml:trace>
  </inkml:traceGroup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ax="24576" units="in"/>
          <inkml:channel name="Y" type="integer" max="18432" units="in"/>
          <inkml:channel name="F" type="integer" max="255" units="dev"/>
        </inkml:traceFormat>
        <inkml:channelProperties>
          <inkml:channelProperty channel="X" name="resolution" value="2540.15503" units="1/in"/>
          <inkml:channelProperty channel="Y" name="resolution" value="2540.24243" units="1/in"/>
          <inkml:channelProperty channel="F" name="resolution" value="6.33226E-7" units="1/dev"/>
        </inkml:channelProperties>
      </inkml:inkSource>
      <inkml:timestamp xml:id="ts0" timeString="2012-09-10T03:21:00.243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 contextRef="#ctx0" brushRef="#br0">0 49 7,'0'0'7,"0"0"0,0 0-1,0 0 0,0 0 0,0 0 0,0 0-1,0 0 0,0 0 0,0 0-1,0 0 1,0 0-1,0 0-1,0 0 0,0 0 0,0 0 0,10-6-2,-10 6 1,0 0-1,14-5 0,-14 5 0,15-2 0,-15 2 0,16-1 1,-6 1-1,0-1 1,-10 1 0,22-1 0,-11 0 0,3 2 0,-1-1 0,1 0 0,-2-1-1,3 2 1,-1-1-1,-1 1 0,1-2 0,1 2 0,0-1 0,0 1 0,2-1 0,1 0-1,-1 1 1,2 0-1,0 0 1,-1-1-1,2 1 0,-1 0 1,1 1-1,-2 0 0,1 0 1,0 0-1,2-2 0,-1 1 1,0-1-1,3 0 0,-3 0 1,2-1-1,-2 0 0,2 0 0,-4 0 1,2 0-1,0 0 0,-2 1 0,1 0 0,-3 1 0,1-1 0,0 0 0,-1 1 0,0-1 0,0 1 0,0-1 0,1 0 0,0-1 0,1 1 0,0-1 0,1 0 0,0 0 0,2-1 0,-2 1 0,2 0 0,-1 0 0,0-1 0,-1 2 0,1-1 0,-2 2 0,-1-1 0,1 1 1,1 0-1,0-1 0,-1 0 0,2 0 0,1-1 0,1 1 0,0-2 0,2 1 0,1 0-1,-1 0 1,2-2 0,1 2 0,0 0 0,1-1 1,1 1-2,-2 0 1,2 0 0,0 0 0,-3-1 0,2 2 0,-2-1 0,-2 1 0,1 0 0,-1 0 0,0 0 0,-2-1 0,1 0 0,0 0 0,-1 0 1,2 0-1,-1 0 0,-2 0 0,-1-2 1,1 3-1,-4-1 1,1 0-1,-4 1 0,0-1 0,-1 1 0,-1 0 0,-1 0 0,1 1 1,1-1-1,-1 0 0,1 0 0,-2 1 1,2-2-1,-2 1 1,-1-1-1,-10 1 0,12 0 1,-12 0 0,0 0-1,11 1 1,-11-1-1,0 0 1,0 0-1,0 0 0,0 0 0,0 0 1,0 0-1,0 0 0,0 0 1,0 0-1,0 0 0,0 0 0,0 0-2,0 0-2,0 0-4,0 0-14,-16-5-13,16 5 1,-24 2 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ax="24576" units="in"/>
          <inkml:channel name="Y" type="integer" max="18432" units="in"/>
          <inkml:channel name="F" type="integer" max="255" units="dev"/>
        </inkml:traceFormat>
        <inkml:channelProperties>
          <inkml:channelProperty channel="X" name="resolution" value="2540.15503" units="1/in"/>
          <inkml:channelProperty channel="Y" name="resolution" value="2540.24243" units="1/in"/>
          <inkml:channelProperty channel="F" name="resolution" value="6.33226E-7" units="1/dev"/>
        </inkml:channelProperties>
      </inkml:inkSource>
      <inkml:timestamp xml:id="ts0" timeString="2012-09-10T03:21:00.244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 contextRef="#ctx0" brushRef="#br0">0 13 1,'0'0'11,"0"0"-2,0 0-1,0 0-2,0 0-1,0 0-1,0 0-2,0 0 0,0 0-1,0 0 0,0 0 0,0 0-1,0 0 1,11-4 0,-11 4 1,12 2-1,-12-2 1,17 2-1,-6-1 1,0 1-1,2 0 1,1 2-1,0-1 0,-2 0 0,1 1 0,1-1 0,0 0 0,0 1 1,2-1-1,-1-1 1,2 1-1,0 0 1,1 1-1,0-3 1,-1 2-1,1 0 0,2-1 1,-3-1-2,2-1 1,-1 1-1,0-1 1,0 1-1,2-1 1,0 0-1,-2 0 1,5 0-1,-4 0 1,1 0-1,1 1 0,2 0 0,-1 0 1,3-1-1,-2 2 0,1-1 0,0 0 1,2 0-1,-2-1 0,-1 0 0,0 0 1,-1 0-1,1 1 0,-3-2 1,2 1-1,1 0 0,-1 0 0,2-2 0,-3 2 0,1-1 0,1-2 1,-2 3-1,2-1 0,-3 0 1,2 1-1,-1 1 0,3-2 1,-2 2-1,-1 0 1,3 2-1,-2-2 0,1 1 0,-1-1 0,2 0 0,-2 1 0,1-1 1,0 0-1,-1-1 0,1 0 0,0 0 1,0 2-1,0-2 0,0-2 1,-2 2-1,1 2 0,-2-1 0,0-1 1,0 1-1,1-2 1,2 0-1,1-2 0,1 1 0,1-2 1,1 0-1,0-1 0,2 1 0,0-1 0,-2 3 0,-1 0 0,-1 1-1,-3 2 1,0 0 0,1 1 0,0 0 0,-2 0 1,2 1-1,2-1 1,-2-3 0,2 1-1,0-2 1,-2 0-1,-2 0 0,1 0 0,-3 1 1,1-2-1,-2 2 0,1-2 0,-2 2 0,1 0 0,1 0 0,1 0 0,-1-1 1,2 1-1,0-1 0,0 0 0,0 2 0,0 0 0,-1 0 1,1 1-1,-1 0 0,0 2 0,2-1 0,-2 1 0,0-1 0,3 2 0,-3-2 0,3 0 0,-1-1 0,-1 0 0,1 0 0,0-1 1,1-1-1,-2-1 0,2 1 0,-1-2 0,0 1 0,2-1 0,-2 0 0,3 1 0,-2 1 0,1 0 0,1 1 0,1 1 0,1 0 0,1 1 0,0 0 0,1 3 0,1-3 0,0 0 1,-2 1-1,1-2 0,-2 1 0,3-2 0,-1-2 0,0 1 0,0 0 0,2-1 0,0 0 1,1-1-1,1 0 0,0 1 0,0 1 0,1 0 0,0 0 0,0 1 0,-2 0 0,1 1 0,-1-1 0,-1 2 1,1-1-1,-2 0 0,1 0 0,1 2 0,-1-2 0,0 2 0,1-1 0,-1 0 1,1 1-1,-1 0 0,1 1 0,0 1 0,-2 0 0,1-1 0,-2 0 0,2-1 0,-2 1 0,0-2 0,0 0 0,0-2 0,-1 0 1,3 1-1,0-1 0,0 0 0,2 0 0,0 0 0,1 0 1,0 0-1,2 0 0,-1 0 0,2 0 0,0 0 0,-2-2 1,1 1-1,-1-1 0,-1-1 0,-2 1 0,0-1 0,-1 1 1,-1-2-1,1 1 0,0 1 0,0-1 1,0 0-1,0 1 0,1 0 0,-1 1 0,0 0 1,1 1-1,-2 1 0,3 0-1,-1 1 2,1-1-1,2 1 0,-2 0 0,1 0 0,-1-2 0,0 0 0,-2-1 0,2 0 0,0-2 0,-1 1 0,0 0 1,1-1-1,-1 2 0,0-3 0,-1 2 0,0 1 0,-3 0 0,1 0 0,0 1 0,-2 0 1,1-1-1,-1 0 0,1-2 0,0 1 1,0-1-1,2-2 0,-1 1 0,-1-2 1,1 2-1,0 1 0,-2-2 0,1 3 0,-4-1 1,0 2-1,1-1 0,-2 2 0,0 0 0,1 0 0,-2 0 0,1 0 0,0 0 0,-1 0 0,-1 0 1,1-2-1,-2 2 0,-1 0 1,2 0-1,-2 0 0,1-1 0,-3 0 1,1 0-1,0 0 0,-2 0 1,2 1-1,-2-1 0,1 0 0,-1 2 0,2-1 0,1 1 0,-1 0 0,2-1 0,-2 1 0,2 0 0,0-1 0,-2-1 0,0 1 0,0 0 0,-1 0 0,-1 0 0,-1 2 0,3 2 0,-3-1 0,3 2 0,-3 1 0,3-1 0,0 0 0,-1 0 0,3 0 1,-2-1-1,0 0 0,0-2 0,2 1 0,-1-2 1,-1 1-1,2-1 0,0-1 0,3 2 0,0-1 0,3 1 0,-2 0 1,4 1-1,-1 1-1,3 1 1,0 0 0,-2-1 0,1-1 0,-1 1 0,0-2 0,-2-1 1,1 0-1,-3-1 0,1 0 1,-1 0-1,-1-1 0,1 0 0,1 0 1,-1-1-1,-1-1 1,0 1-1,-1-1 0,-2-1 1,2 0-1,-2 0 1,1-2-1,0 1 0,-1-1 1,-2 1-1,2-1 0,-2 1 0,1 1 0,-3 2 0,0 0 0,-3 3 0,-1-1-1,2 2 1,-3 0 0,2 2 0,-2-1 0,2 0 0,-2 1 0,0-2 0,1 0 0,-1 0 0,0 0 0,-1 0 0,2-1 1,-2 0-1,2 0 1,0-1-1,2 1 1,0 0 0,1 0-1,-1 0 1,2-1-1,-1 1 1,2-2 0,0-1 0,1 1 0,-1-2 0,0 0 0,-1 0 0,0 1 0,-3-1 0,0 3 0,-13 0-1,14-3 1,-14 3-1,0 0 0,10-1 1,-10 1 0,0 0-1,0 0 0,0 0 1,0 0-1,0 0 1,0 0-2,0 0-2,0 0-2,0 0-6,-8-10-12,-6-3-15,14 13 1,-24-22 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ax="24576" units="in"/>
          <inkml:channel name="Y" type="integer" max="18432" units="in"/>
          <inkml:channel name="F" type="integer" max="255" units="dev"/>
        </inkml:traceFormat>
        <inkml:channelProperties>
          <inkml:channelProperty channel="X" name="resolution" value="2540.15503" units="1/in"/>
          <inkml:channelProperty channel="Y" name="resolution" value="2540.24243" units="1/in"/>
          <inkml:channelProperty channel="F" name="resolution" value="6.33226E-7" units="1/dev"/>
        </inkml:channelProperties>
      </inkml:inkSource>
      <inkml:timestamp xml:id="ts0" timeString="2012-09-10T03:21:00.245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 contextRef="#ctx0" brushRef="#br0">9 18 1,'-9'-5'11,"9"5"-1,0 0-2,0 0-3,0 0-1,0 0-1,0 0-1,0 0 0,9-2 0,-9 2 0,14 0 1,-3-1 0,-11 1 1,23-1 0,-8 1 0,3-3 0,2 3 0,0-2 0,3 1-1,-2-1 1,4 2-2,-4 0 1,3 0-1,-3 1-1,0 0 0,1 0 0,-1 1 0,1 1-1,-2 0 1,2-1 0,2 2-1,0-2 1,1 2-1,-2-1 1,4 2-1,-1-2 0,4 2 0,-1-2 0,5 0 1,1 2-1,1-2 1,4-1-1,2 0 0,0-2 1,2 1-1,2-2 0,-2 0 0,2 0 0,2 1 1,-1-1-1,2 1 0,2 0 0,-2 0 0,2 0 0,1 0 1,2 0-1,-1 1 0,0 0 0,-1-1 0,2 1 1,2 0-1,-2-1 0,2 0 0,-1 0 0,-1-2 0,3 1 0,-2-2 0,2 1 0,-1-1 1,-2 0-1,-1 1 0,-3 1 0,-1 0 0,-3 0 0,0-1 0,-4 2 0,1 2 0,0-2 0,3 2 0,-1-2 0,3 0 0,1 0 0,1 0 0,0 0 0,0 1 0,-4 0 0,0-1 0,-3 2 0,-1-1 0,-1 1 0,1 0 0,-2 0 0,-1-1 0,0 0 0,1-1 0,0 0 0,0-1 0,0-1 1,-3-1-1,4 0 0,-1-2 0,-1 0 0,2-1 0,-1 0 1,0 0-1,-3-1 0,3 1 0,-3 3 0,2 2 0,-4 0-1,-2 2 1,-1 1 0,-1 3 0,-1-2 0,-2 0 0,1 1 0,-1-3 0,3 1 1,1-1-1,2 1 0,0-2 0,1 1 0,0 0 0,0 0 0,-2 3 0,0-1 0,-2 1 1,0 1-1,0 0 0,0 0 0,2-1 1,0-2-1,2-2 1,-2-2-1,1 0 1,0 0-1,0-3 0,-1 2 1,0 0-1,-2 1 0,-1 2 0,0 0 1,-2 1-1,-1 0 0,-2 0 0,1 1 0,-2 0 1,-1-1-1,0 0 0,-2-1 0,1 0 0,-2-2 1,0 1-1,-1-2 1,-2 0 0,3-2-1,-2 3 1,-1-2 0,-1 1-1,-2 1 1,0 0-1,-1 0 1,-1 1-1,-12 1 1,16-3-1,-16 3 0,16-2 1,-16 2-1,12-2 0,-12 2 0,11-1 0,-11 1 0,12-1 0,-12 1 0,10 0 1,-10 0-1,11 0 0,-11 0 0,13 1 0,-13-1 0,14 1 1,-14-1-1,17 0 0,-17 0 0,18 0 0,-18 0 0,16-1 0,-16 1 0,16-1 0,-16 1 0,14-1 0,-14 1 1,12 0-1,-12 0 0,0 0-1,13 0 1,-13 0 0,0 0 0,0 0 0,0 0 0,0 0 0,0 0 0,10 4 0,-10-4 0,0 0 0,0 0 1,0 0-1,11 3 0,-11-3 0,10 2 1,-10-2-1,11 2 0,-11-2 1,12 0-1,-12 0 0,11 0 0,-11 0 0,0 0 0,11 0 0,-11 0 0,0 0 0,0 0 0,11 2 0,-11-2 0,0 0 0,0 0 0,11 2 0,-11-2 0,0 0 0,0 0 0,11 2 0,-11-2 0,0 0 0,0 0 0,0 0 0,0 0 0,0 0 0,0 0 0,0 0 0,0 0 0,10 4 0,-10-4 0,0 0 0,0 0 0,0 0 0,0 0 0,0 0 0,0 0 0,0 0 0,0 0 0,0 0 0,0 0 0,0 0 0,0 0 0,0 0 0,0 0 0,0 0 0,0 0 0,0 0 1,0 0-1,0 0 0,0 0 0,0 0 1,0 0-1,0 0 0,0 0 0,0 0 0,0 0 1,0 0-1,0 0 0,0 0 0,0 0 0,0 0 0,0 0 1,0 0-1,0 0 0,0 0 0,0 0 1,0 0-1,0 0 0,0 0 0,0 0 0,0 0 1,0 0-1,0 0 0,0 0 0,0 0 0,0 0-1,0 0-3,0 0-5,0 0-6,0 0-21,0 0 1,-1-10-1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ax="24576" units="in"/>
          <inkml:channel name="Y" type="integer" max="18432" units="in"/>
          <inkml:channel name="F" type="integer" max="255" units="dev"/>
        </inkml:traceFormat>
        <inkml:channelProperties>
          <inkml:channelProperty channel="X" name="resolution" value="2540.15503" units="1/in"/>
          <inkml:channelProperty channel="Y" name="resolution" value="2540.24243" units="1/in"/>
          <inkml:channelProperty channel="F" name="resolution" value="6.33226E-7" units="1/dev"/>
        </inkml:channelProperties>
      </inkml:inkSource>
      <inkml:timestamp xml:id="ts0" timeString="2012-09-10T03:21:00.246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 contextRef="#ctx0" brushRef="#br0">0 0 7,'0'0'7,"0"0"-2,0 0-1,0 0-1,0 0 0,0 0-1,0 0 1,0 0 0,0 0 0,0 0 0,11 3 1,-11-3 0,11 3 1,-11-3 0,18 2 0,-7 0 0,-1-3-1,2 3-1,0-3 0,1 2-1,0-1 1,3 2-1,-3-2-1,1 0 0,3 0 0,-1-2 1,2 4-1,1-2 0,-2-2 1,2 2-1,0 0 1,2 2-1,-4-2 0,3 2 0,-2-1 0,0 2 0,-2 0-1,2 3 1,0-2-1,0 1 0,1 0 1,-2 1-1,2-2 0,1 1 1,-1-1-1,2-1 1,-3 0-1,3-1 1,-1 0 0,2 0-1,1 0 1,0 1-1,2-1 1,0 1-1,3 0 1,-1 0-1,4 0 0,0 0 1,0-1-1,2 1 1,0-2-1,-1 0 1,0 0 0,1 0 0,0-1 0,-1 1 0,0-2 0,0 3 0,-1-1 0,0 0-1,-2 2 1,0-2-1,-2 1 1,1 0-1,1-1 0,-1 0 1,0-1-1,3 0 0,2-2 0,0 0 1,5 0-1,-1-3 0,3 1 1,1-1-1,1 0 0,0 1 1,2-1-1,0 3 0,0 0 0,-1 2 0,0-1 0,-1 2 0,1-1 0,0 1 0,-3-1 0,1 1 0,3-1 1,0-1-1,1 1 0,0 0 0,-1-1 0,0 0 0,1 1 0,1-1 0,-3 1 0,-1-2 0,2 1 0,-1 0 0,3 0 0,-1-1 0,0-1 0,-1 0 0,2 0 0,-1 0 1,-2-1-1,-3 3 0,0 0 0,-4 1 0,1-1 0,-5 2 0,-1 0 0,-1-1 0,-2 3 0,-2-3 0,-1 1 0,-2 0 0,-3 1 0,2-1 0,-2 1 1,1-1-1,1 1 0,1-1 0,1-1 1,2 0-1,2 0 1,0-1-1,0-2 0,-1 1 1,-1 0-1,-3 1 0,-2 0 1,-4 0-1,-3 1 0,-2 0 1,-12 0-1,16 1 0,-16-1 0,0 0 1,0 0-2,0 0 1,0 0-3,0 0-2,0 0-7,0 0-12,-15 1-12,15-1 1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ax="24576" units="in"/>
          <inkml:channel name="Y" type="integer" max="18432" units="in"/>
          <inkml:channel name="F" type="integer" max="255" units="dev"/>
        </inkml:traceFormat>
        <inkml:channelProperties>
          <inkml:channelProperty channel="X" name="resolution" value="2540.15503" units="1/in"/>
          <inkml:channelProperty channel="Y" name="resolution" value="2540.24243" units="1/in"/>
          <inkml:channelProperty channel="F" name="resolution" value="6.33226E-7" units="1/dev"/>
        </inkml:channelProperties>
      </inkml:inkSource>
      <inkml:timestamp xml:id="ts0" timeString="2012-09-10T03:21:00.247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 contextRef="#ctx0" brushRef="#br0">0 40 1,'0'0'8,"0"0"-1,0 0-2,0 0-1,0 0 1,0 0 0,0 0 0,0 0-1,0 0 1,13-4 0,-13 4-1,14 0 0,-14 0-1,20 1 1,-7-1-2,2 1 1,0 0-1,5 1 0,-1-1 0,4 2 0,-1-3 1,4 1 0,1-2-1,2 1 0,2-3 1,3 2-1,0-2 0,2 1-1,3 0 1,2-2-1,1 0 0,3 1 0,0-2-1,3 1 1,0-1-1,3 2 1,-1 0-1,2 2 1,0-1-1,3 2 0,-3 2 0,2 1 1,0 1-1,0 2 0,2-1 0,1 2 0,-2 0 1,0-2-1,0 1 0,0-1 0,0-2 0,1 1 1,-1-3-1,2 0 0,-1-1 0,1 0 0,4-1 0,-1-1 0,3 1 0,-1-2 0,2 2 0,-2-1 0,1 0 1,1-2-2,-1 2 1,1-1 0,0 0 1,0-1-1,2 1 0,2 0 0,-2 1 0,0-2 0,1 2 0,0 0 0,-1 0 0,0 1 0,-1 1 0,1 0 0,1 1 0,3 1 0,-3 1 0,0-1 1,3 2-1,-1-1 0,2-1 0,-3-1 0,0 0 0,2-2 0,1 1 0,1-1 1,-1 0-1,-1 0 0,2-1 0,1 1 1,-2 0-1,-1 1 1,-2-2-1,3 1 0,-1 1 1,2-1-1,-3 0 1,1 0-1,-1 0 0,3-1 1,-5 0-1,0-1 0,-1 1 1,1 0-1,0 2 0,-1 0 0,-1 2 0,-1 0 0,-1 3 0,-1 0 0,0 1 1,-1 0-1,-1 1 0,-3-2 0,2 2 0,-1-2 1,1 0-1,0-2 0,-2 1 0,0-1 1,0-1-1,-1 1 0,-1-3 1,1 3-1,-2-3 0,1 0 0,-1 0 0,0 0 0,1-1 1,-1-2-1,2 1 0,-4-1 0,2 0 0,-1-1 0,3 0 0,-5-1 0,2 1 0,0 0 0,-3 0 0,-1 0 0,2 1 0,0-1 0,-4 1 0,3 1 0,-2 1 0,2 0 1,-2-1-1,2 2 0,-4 0 0,1 2 0,0-2 0,0 1 0,-2 0 0,-1 0 1,-2 1-1,-1-1 0,2 1 0,-1 1 0,0 0 0,-2-1 0,2 1 0,0-2 0,0 3 0,-2-3 0,0 1 0,1-1 0,-1 0 0,-1 0 0,-1 1 0,1 0 0,-1-1 0,2 1 0,-2-1 0,2 2 0,-2 0 0,1-1 1,0 0-1,-3-1 0,0 0 0,-1-2 0,-1 0 0,-1-1 0,-2 0 0,-2-1 0,-1 1 0,0 1 0,-6 0 0,0 0 1,-5 1-1,0 0 0,-3 0 0,-2 0 0,0 1 0,-2 0 0,1-1 0,-11 0 0,18 0 0,-18 0 0,20 0 1,-8 0-1,-1-2 0,2 1 0,0-2 1,2 0-1,-1 0 0,2 0 0,-2 0 1,0 1-1,-1-1 0,2 1 1,-2 2-1,0-2 0,0 2 0,0-2 1,-1 2-1,-1-1 1,1 0-1,-12 1 0,20-2 1,-20 2-1,17 0 0,-17 0 1,14-1-1,-14 1 0,12-1 0,-12 1 0,10 0 1,-10 0-1,0 0 0,13-1 0,-13 1 0,10 1 0,-10-1 0,0 0 0,0 0 1,12 0-2,-12 0 2,0 0-1,0 0-1,0 0 1,0 0-3,0 0-3,0 0-12,10 13-18,-10-13 0,0 0 0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ax="24576" units="in"/>
          <inkml:channel name="Y" type="integer" max="18432" units="in"/>
          <inkml:channel name="F" type="integer" max="255" units="dev"/>
        </inkml:traceFormat>
        <inkml:channelProperties>
          <inkml:channelProperty channel="X" name="resolution" value="2540.15503" units="1/in"/>
          <inkml:channelProperty channel="Y" name="resolution" value="2540.24243" units="1/in"/>
          <inkml:channelProperty channel="F" name="resolution" value="6.33226E-7" units="1/dev"/>
        </inkml:channelProperties>
      </inkml:inkSource>
      <inkml:timestamp xml:id="ts0" timeString="2012-09-10T03:21:00.248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 contextRef="#ctx0" brushRef="#br0">0 9 8,'0'0'7,"0"0"-1,0 0 0,0 0-2,0 0 0,0 0-1,0 0 0,0 0 0,12 8 0,-12-8 0,12 3 0,-1-1 0,2 1 1,5 0-1,4-1 1,4 1-1,3-3 1,6 1-1,4 0 1,3-1 1,3-1-2,4 0 0,-2-1 0,1 0-1,0 0 1,-2 0-1,-6 0 0,-2 1 0,-3-1 0,-5 3-1,-3-1 1,-4 1-1,-3-1 0,0 1 0,-4-1 0,0 0 0,-4 0-1,-1-1 1,-11 1 0,19-2-1,-19 2 1,0 0-1,12-3 1,-12 3-1,0 0 0,0 0-1,0 0 0,0 0-2,0 0-2,-12-9-3,12 9-8,0 0-12,-20-8-5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ax="24576" units="in"/>
          <inkml:channel name="Y" type="integer" max="18432" units="in"/>
          <inkml:channel name="F" type="integer" max="255" units="dev"/>
        </inkml:traceFormat>
        <inkml:channelProperties>
          <inkml:channelProperty channel="X" name="resolution" value="2540.15503" units="1/in"/>
          <inkml:channelProperty channel="Y" name="resolution" value="2540.24243" units="1/in"/>
          <inkml:channelProperty channel="F" name="resolution" value="6.33226E-7" units="1/dev"/>
        </inkml:channelProperties>
      </inkml:inkSource>
      <inkml:timestamp xml:id="ts0" timeString="2012-09-10T03:21:00.249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 contextRef="#ctx0" brushRef="#br0">0 213 0,'0'0'2,"21"3"0,-10-1 0,5-1-1,-2 0 0,4-2 0,-1 0 0,4-1-1,-1 0 1,1 0 0,2-2-1,2 1 1,0-1 0,-1 2 0,3 0-1,0-1 1,1 1 0,0 0 0,0 1 0,1 0 0,-1 0 0,3-1-1,2 0 1,-1 0-1,3 1 1,0-1-1,1-1 1,1-1 0,1 1-1,1-1 1,-3 0 0,1 0 0,1 1-1,-1 0 1,0 1-1,1 1 0,-1 1 0,0 0 0,3 0 1,0-1-1,1 0 0,1-1 0,5-3 1,-1 0-1,2-2 0,3-1 0,1 1 0,2-1 0,-1 0 0,1 3 0,-2 1 0,-2 1-1,1 3 1,-2 0-1,0 1 1,-2 1 0,1 2 0,-3-2 0,2 0 0,-4 0 0,-2-1 0,-1 1 0,-2-4 1,-3 2-1,-2-1 1,1 0-1,-1-1 1,0 0 0,2 1-1,1-1 0,0 2 1,3 0-1,2 0 0,-1 1 0,6 2-1,0-1 1,1 1 0,1 1 0,1 0 0,0-1 0,-2 1 0,1 0 0,-4 1 0,0-2 0,0 1 1,-1 0-2,0 0 1,1 0 1,1 0-1,0 0 0,2 2 0,0-1 0,-1 1 0,0-1 0,2 1 1,-3-1-1,1 1 0,0-3 0,-2 0 0,1 0 1,3-2-1,-1-1 1,0-1-1,2-2 1,0 2-1,1-1 1,0 2 0,-1 0 0,0 2 0,-2 2 0,1 1 0,2 2 0,-2 0 0,0 1-1,1 1 0,-1-1 1,3-2-1,1 0 1,-1-2 0,-3-1-1,2 1 0,-2-1 1,-2-1-1,0 3 1,-1-1-1,-3 3 0,-1-3 1,2 2-1,-2-3 0,2-2 1,4-2-1,1-5 1,2-1-1,2-4 1,3-1-1,-1-3 0,3 1 0,-2 1 0,3-1 1,1 5-1,-4-2 0,1 4 0,-2-1 0,0 3 0,-1-1 0,3 1 1,-4 0-1,1 0 0,1-2 0,0 2 0,4 0 0,-2 0 0,0 0 1,0 2-1,1 1 0,-2 0 1,-2 0-1,2 1 1,-2 0 0,2 1 0,-2-2-1,-1 0 1,-2-1 0,0-3 0,1 2-1,-4-3 1,-1 3-1,-1-3 0,0 3 1,-4-3-1,2 3 1,-1 0-1,-2 1 0,0 1 0,-1 0 1,-1-1-1,0 2 0,1 0 0,1 2 0,-2 0 1,1 0-1,0 3 0,0-1 0,3 1 0,-1 1 1,0-1-1,1 2 0,-1-3 1,2 0 0,0-2 0,0-2 0,3-2 0,-1-1-1,2-3 1,1-2 0,1 2 0,0-3-1,1 2 0,0-1 1,-1 2-1,-2 1 0,1 3 1,0 1-1,0 4 0,-2 1 0,1 1 0,0 3 0,0-2 1,-1 4-1,0-2 1,-4-1 1,0-1 0,-2-1 0,-4 0 0,-1-2 0,-3 0 0,-3-1 0,-4 0-1,-3-1 1,-1 2 0,-6-2-1,-2 3 0,-13-3 0,12-3-2,-12 3-2,0 0-4,-10-12-6,-2 10-12,-17-11-8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ax="24576" units="in"/>
          <inkml:channel name="Y" type="integer" max="18432" units="in"/>
          <inkml:channel name="F" type="integer" max="255" units="dev"/>
        </inkml:traceFormat>
        <inkml:channelProperties>
          <inkml:channelProperty channel="X" name="resolution" value="2540.15503" units="1/in"/>
          <inkml:channelProperty channel="Y" name="resolution" value="2540.24243" units="1/in"/>
          <inkml:channelProperty channel="F" name="resolution" value="6.33226E-7" units="1/dev"/>
        </inkml:channelProperties>
      </inkml:inkSource>
      <inkml:timestamp xml:id="ts0" timeString="2012-09-10T03:21:00.250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 contextRef="#ctx0" brushRef="#br0">23 31 2,'0'0'6,"-11"4"0,11-4 1,0 0-2,-12 7 0,12-7-1,0 0-1,0 0 0,0 0-1,0 0 0,0 0-1,0 0 0,0 0 0,0 0 1,0 0 0,6 10-1,-6-10 1,0 0 0,14 4 0,-14-4 1,15 0-1,-15 0 0,20-1 0,-7 0 0,2-1 0,1 0 0,2 0-1,1 1 1,2-1-1,-2 0 0,6 1 0,-4-2 0,3 1 0,-2-1 0,2 2 1,2-4-2,-1 3 1,-1-2-1,4 2 0,-3-3 0,2 3 0,-1 0 0,0-2 0,0 3 0,1-1 0,0 1 0,-1 0 0,1 0 1,-1 1-1,2-1 0,-2 1 0,3 0 1,-3 1-1,1-1 0,0 1 0,1 0 0,-2-1 0,-1 2 0,1-2 0,-3 2 0,3 0 0,-1-1 0,-1 0 0,2-1 0,-2 1 0,1 0 0,1-1 0,0 1 0,0 0-1,-1 0 1,1 1 0,1 2 0,0-2-1,0 2 1,-1 1 0,5-1 0,-5-1 0,6 1 0,-1-1 0,1-2 0,-1 4 1,3-4-1,-2 1 0,0 1 0,1 2 0,-1-1 0,0 2 0,0-2 0,1 0 0,-1 1 0,0-1 0,1 0 0,0-2 0,0 0 0,1-1 0,0 0 0,-1 0 0,4 0 0,-1 0 0,1 1 0,1-1 0,-1 1 0,2 0 0,-2 1 0,-1 0-1,3 0 1,-3 0 1,2 0-1,0 1 0,1-1 0,1-2 0,1 1 0,0 0 0,1-1 0,1 0 0,1-1 0,1 1 0,0 0 0,0 1 0,-1-1 0,-1 1 0,2 2 0,-1-2 0,0 0 0,-1 0 0,1 2 0,-1-1 0,3 0 0,-1-1 0,-1 2 0,-2-1 0,2 2 0,-2-2 0,1 0 0,-2 2 0,-3-1 0,1 0 0,0 1 0,0-2 0,-1-1 0,0 0 0,-1 1 0,0-2 0,-1-1 0,2 0 0,-3-1 0,3 1 0,-2-1 0,0 1 0,2 0 0,-3 0 0,4-2 0,-2 2 0,0 0 0,-1-1 0,0 1 0,0-1 0,0-1 1,0 1-1,1-1 0,-1 1 0,-1-3 0,2 3 1,-1-2-1,1 1 0,-1 0 0,0-1 0,1 1 0,-1 0 0,2 0 0,-3 0 0,2 0 0,0 1 0,-3 0 0,0 1 0,-1-1 0,-1 1 0,0-1 0,-1 0 0,0 1 0,-3 0 0,2 0 0,1-1 0,-1 1 0,0 1 0,-4-1 0,3 1 0,-1 0 1,1 0-1,-1-1 0,-2 0 0,3 0 0,-2 1 0,1-2 0,-2 1 0,0 0 1,-1-1-1,0 1 0,-1 0 0,-2 0 0,0-1 0,-1 0 0,2 0 1,-2 0-1,2-3 0,0 2 0,1-2 0,2-1 1,-2 1-1,2-2 0,2 1 0,-2-2 0,2 2 1,-4-2-1,3 2 0,-3-1 0,2 2 0,0-1 0,-2 1 0,0 1 0,2 0 0,-3 1 0,-1 1 0,0 1 0,-2-1 0,0 2 0,-2 0-1,1 1 1,-2 1 0,-1 0-1,2-1 1,-4 3 0,0-2 0,0 2 0,-2-1 0,-2-1 0,0 0-1,-10-3 2,16 6-1,-16-6 0,13 3 0,-13-3 0,11 1 0,-11-1 0,0 0 0,12 2 1,-12-2-1,0 0 0,12 2 0,-12-2 0,0 0 0,11 1 0,-11-1 1,0 0-1,0 0 0,12-1 0,-12 1 0,0 0 0,0 0 0,0 0 0,0 0 0,10 1 0,-10-1 0,0 0-1,0 0 2,11 1-2,-11-1 1,0 0 0,11 1 0,-11-1 0,0 0 0,13 0 0,-13 0 0,0 0 0,0 0 0,0 0 0,10 2-1,-10-2 1,0 0 0,0 0-1,0 0 1,10 9 0,-10-9 0,0 0 0,0 0 0,0 0 0,0 0 0,0 0 0,0 0 0,0 0 1,0 0-1,0 0-1,0 0 2,0 0-2,0 0 1,10 6 0,-10-6 0,0 0 0,0 0 0,0 0 1,0 0-1,0 0 0,0 0 0,0 0 0,0 0 0,0 0 0,0 0 1,0 0-1,0 0 0,0 0 0,0 0 0,0 0 0,0 0 0,0 0 0,0 0 0,0 0 1,0 0-1,0 0 0,0 0 0,0 0 1,0 0-1,10 5-1,-10-5 1,0 0 0,0 0 0,0 0 0,0 0 0,0 0-1,0 0 1,0 0-3,0 0-2,0 0-6,0 0-10,-17-5-11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24576" units="in"/>
          <inkml:channel name="Y" type="integer" max="18432" units="in"/>
          <inkml:channel name="F" type="integer" max="255" units="dev"/>
        </inkml:traceFormat>
        <inkml:channelProperties>
          <inkml:channelProperty channel="X" name="resolution" value="2540.15503" units="1/in"/>
          <inkml:channelProperty channel="Y" name="resolution" value="2540.24243" units="1/in"/>
          <inkml:channelProperty channel="F" name="resolution" value="6.33226E-7" units="1/dev"/>
        </inkml:channelProperties>
      </inkml:inkSource>
      <inkml:timestamp xml:id="ts0" timeString="2012-09-10T03:03:36.267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42394064-000C-4183-8A46-AE208732DFC3}" emma:medium="tactile" emma:mode="ink">
          <msink:context xmlns:msink="http://schemas.microsoft.com/ink/2010/main" type="inkDrawing" rotatedBoundingBox="4486,8343 13316,8329 13317,8432 4487,8445" shapeName="Other"/>
        </emma:interpretation>
      </emma:emma>
    </inkml:annotationXML>
    <inkml:trace contextRef="#ctx0" brushRef="#br0">0 13 1,'0'0'11,"0"0"-2,0 0-1,0 0-2,0 0-1,0 0-1,0 0-2,0 0 0,0 0-1,0 0 0,0 0 0,0 0-1,0 0 1,11-4 0,-11 4 1,12 2-1,-12-2 1,17 2-1,-6-1 1,0 1-1,2 0 1,1 2-1,0-1 0,-2 0 0,1 1 0,1-1 0,0 0 0,0 1 1,2-1-1,-1-1 1,2 1-1,0 0 1,1 1-1,0-3 1,-1 2-1,1 0 0,2-1 1,-3-1-2,2-1 1,-1 1-1,0-1 1,0 1-1,2-1 1,0 0-1,-2 0 1,5 0-1,-4 0 1,1 0-1,1 1 0,2 0 0,-1 0 1,3-1-1,-2 2 0,1-1 0,0 0 1,2 0-1,-2-1 0,-1 0 0,0 0 1,-1 0-1,1 1 0,-3-2 1,2 1-1,1 0 0,-1 0 0,2-2 0,-3 2 0,1-1 0,1-2 1,-2 3-1,2-1 0,-3 0 1,2 1-1,-1 1 0,3-2 1,-2 2-1,-1 0 1,3 2-1,-2-2 0,1 1 0,-1-1 0,2 0 0,-2 1 0,1-1 1,0 0-1,-1-1 0,1 0 0,0 0 1,0 2-1,0-2 0,0-2 1,-2 2-1,1 2 0,-2-1 0,0-1 1,0 1-1,1-2 1,2 0-1,1-2 0,1 1 0,1-2 1,1 0-1,0-1 0,2 1 0,0-1 0,-2 3 0,-1 0 0,-1 1-1,-3 2 1,0 0 0,1 1 0,0 0 0,-2 0 1,2 1-1,2-1 1,-2-3 0,2 1-1,0-2 1,-2 0-1,-2 0 0,1 0 0,-3 1 1,1-2-1,-2 2 0,1-2 0,-2 2 0,1 0 0,1 0 0,1 0 0,-1-1 1,2 1-1,0-1 0,0 0 0,0 2 0,0 0 0,-1 0 1,1 1-1,-1 0 0,0 2 0,2-1 0,-2 1 0,0-1 0,3 2 0,-3-2 0,3 0 0,-1-1 0,-1 0 0,1 0 0,0-1 1,1-1-1,-2-1 0,2 1 0,-1-2 0,0 1 0,2-1 0,-2 0 0,3 1 0,-2 1 0,1 0 0,1 1 0,1 1 0,1 0 0,1 1 0,0 0 0,1 3 0,1-3 0,0 0 1,-2 1-1,1-2 0,-2 1 0,3-2 0,-1-2 0,0 1 0,0 0 0,2-1 0,0 0 1,1-1-1,1 0 0,0 1 0,0 1 0,1 0 0,0 0 0,0 1 0,-2 0 0,1 1 0,-1-1 0,-1 2 1,1-1-1,-2 0 0,1 0 0,1 2 0,-1-2 0,0 2 0,1-1 0,-1 0 1,1 1-1,-1 0 0,1 1 0,0 1 0,-2 0 0,1-1 0,-2 0 0,2-1 0,-2 1 0,0-2 0,0 0 0,0-2 0,-1 0 1,3 1-1,0-1 0,0 0 0,2 0 0,0 0 0,1 0 1,0 0-1,2 0 0,-1 0 0,2 0 0,0 0 0,-2-2 1,1 1-1,-1-1 0,-1-1 0,-2 1 0,0-1 0,-1 1 1,-1-2-1,1 1 0,0 1 0,0-1 1,0 0-1,0 1 0,1 0 0,-1 1 0,0 0 1,1 1-1,-2 1 0,3 0-1,-1 1 2,1-1-1,2 1 0,-2 0 0,1 0 0,-1-2 0,0 0 0,-2-1 0,2 0 0,0-2 0,-1 1 0,0 0 1,1-1-1,-1 2 0,0-3 0,-1 2 0,0 1 0,-3 0 0,1 0 0,0 1 0,-2 0 1,1-1-1,-1 0 0,1-2 0,0 1 1,0-1-1,2-2 0,-1 1 0,-1-2 1,1 2-1,0 1 0,-2-2 0,1 3 0,-4-1 1,0 2-1,1-1 0,-2 2 0,0 0 0,1 0 0,-2 0 0,1 0 0,0 0 0,-1 0 0,-1 0 1,1-2-1,-2 2 0,-1 0 1,2 0-1,-2 0 0,1-1 0,-3 0 1,1 0-1,0 0 0,-2 0 1,2 1-1,-2-1 0,1 0 0,-1 2 0,2-1 0,1 1 0,-1 0 0,2-1 0,-2 1 0,2 0 0,0-1 0,-2-1 0,0 1 0,0 0 0,-1 0 0,-1 0 0,-1 2 0,3 2 0,-3-1 0,3 2 0,-3 1 0,3-1 0,0 0 0,-1 0 0,3 0 1,-2-1-1,0 0 0,0-2 0,2 1 0,-1-2 1,-1 1-1,2-1 0,0-1 0,3 2 0,0-1 0,3 1 0,-2 0 1,4 1-1,-1 1-1,3 1 1,0 0 0,-2-1 0,1-1 0,-1 1 0,0-2 0,-2-1 1,1 0-1,-3-1 0,1 0 1,-1 0-1,-1-1 0,1 0 0,1 0 1,-1-1-1,-1-1 1,0 1-1,-1-1 0,-2-1 1,2 0-1,-2 0 1,1-2-1,0 1 0,-1-1 1,-2 1-1,2-1 0,-2 1 0,1 1 0,-3 2 0,0 0 0,-3 3 0,-1-1-1,2 2 1,-3 0 0,2 2 0,-2-1 0,2 0 0,-2 1 0,0-2 0,1 0 0,-1 0 0,0 0 0,-1 0 0,2-1 1,-2 0-1,2 0 1,0-1-1,2 1 1,0 0 0,1 0-1,-1 0 1,2-1-1,-1 1 1,2-2 0,0-1 0,1 1 0,-1-2 0,0 0 0,-1 0 0,0 1 0,-3-1 0,0 3 0,-13 0-1,14-3 1,-14 3-1,0 0 0,10-1 1,-10 1 0,0 0-1,0 0 0,0 0 1,0 0-1,0 0 1,0 0-2,0 0-2,0 0-2,0 0-6,-8-10-12,-6-3-15,14 13 1,-24-22 0</inkml:trace>
  </inkml:traceGroup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24576" units="in"/>
          <inkml:channel name="Y" type="integer" max="18432" units="in"/>
          <inkml:channel name="F" type="integer" max="255" units="dev"/>
        </inkml:traceFormat>
        <inkml:channelProperties>
          <inkml:channelProperty channel="X" name="resolution" value="2540.15503" units="1/in"/>
          <inkml:channelProperty channel="Y" name="resolution" value="2540.24243" units="1/in"/>
          <inkml:channelProperty channel="F" name="resolution" value="6.33226E-7" units="1/dev"/>
        </inkml:channelProperties>
      </inkml:inkSource>
      <inkml:timestamp xml:id="ts0" timeString="2012-09-10T03:03:39.770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FD381463-710E-4223-81F7-0CD28D57169B}" emma:medium="tactile" emma:mode="ink">
          <msink:context xmlns:msink="http://schemas.microsoft.com/ink/2010/main" type="inkDrawing" rotatedBoundingBox="4402,9090 10082,9086 10083,9147 4403,9151" shapeName="Other"/>
        </emma:interpretation>
      </emma:emma>
    </inkml:annotationXML>
    <inkml:trace contextRef="#ctx0" brushRef="#br0">9 18 1,'-9'-5'11,"9"5"-1,0 0-2,0 0-3,0 0-1,0 0-1,0 0-1,0 0 0,9-2 0,-9 2 0,14 0 1,-3-1 0,-11 1 1,23-1 0,-8 1 0,3-3 0,2 3 0,0-2 0,3 1-1,-2-1 1,4 2-2,-4 0 1,3 0-1,-3 1-1,0 0 0,1 0 0,-1 1 0,1 1-1,-2 0 1,2-1 0,2 2-1,0-2 1,1 2-1,-2-1 1,4 2-1,-1-2 0,4 2 0,-1-2 0,5 0 1,1 2-1,1-2 1,4-1-1,2 0 0,0-2 1,2 1-1,2-2 0,-2 0 0,2 0 0,2 1 1,-1-1-1,2 1 0,2 0 0,-2 0 0,2 0 0,1 0 1,2 0-1,-1 1 0,0 0 0,-1-1 0,2 1 1,2 0-1,-2-1 0,2 0 0,-1 0 0,-1-2 0,3 1 0,-2-2 0,2 1 0,-1-1 1,-2 0-1,-1 1 0,-3 1 0,-1 0 0,-3 0 0,0-1 0,-4 2 0,1 2 0,0-2 0,3 2 0,-1-2 0,3 0 0,1 0 0,1 0 0,0 0 0,0 1 0,-4 0 0,0-1 0,-3 2 0,-1-1 0,-1 1 0,1 0 0,-2 0 0,-1-1 0,0 0 0,1-1 0,0 0 0,0-1 0,0-1 1,-3-1-1,4 0 0,-1-2 0,-1 0 0,2-1 0,-1 0 1,0 0-1,-3-1 0,3 1 0,-3 3 0,2 2 0,-4 0-1,-2 2 1,-1 1 0,-1 3 0,-1-2 0,-2 0 0,1 1 0,-1-3 0,3 1 1,1-1-1,2 1 0,0-2 0,1 1 0,0 0 0,0 0 0,-2 3 0,0-1 0,-2 1 1,0 1-1,0 0 0,0 0 0,2-1 1,0-2-1,2-2 1,-2-2-1,1 0 1,0 0-1,0-3 0,-1 2 1,0 0-1,-2 1 0,-1 2 0,0 0 1,-2 1-1,-1 0 0,-2 0 0,1 1 0,-2 0 1,-1-1-1,0 0 0,-2-1 0,1 0 0,-2-2 1,0 1-1,-1-2 1,-2 0 0,3-2-1,-2 3 1,-1-2 0,-1 1-1,-2 1 1,0 0-1,-1 0 1,-1 1-1,-12 1 1,16-3-1,-16 3 0,16-2 1,-16 2-1,12-2 0,-12 2 0,11-1 0,-11 1 0,12-1 0,-12 1 0,10 0 1,-10 0-1,11 0 0,-11 0 0,13 1 0,-13-1 0,14 1 1,-14-1-1,17 0 0,-17 0 0,18 0 0,-18 0 0,16-1 0,-16 1 0,16-1 0,-16 1 0,14-1 0,-14 1 1,12 0-1,-12 0 0,0 0-1,13 0 1,-13 0 0,0 0 0,0 0 0,0 0 0,0 0 0,0 0 0,10 4 0,-10-4 0,0 0 0,0 0 1,0 0-1,11 3 0,-11-3 0,10 2 1,-10-2-1,11 2 0,-11-2 1,12 0-1,-12 0 0,11 0 0,-11 0 0,0 0 0,11 0 0,-11 0 0,0 0 0,0 0 0,11 2 0,-11-2 0,0 0 0,0 0 0,11 2 0,-11-2 0,0 0 0,0 0 0,11 2 0,-11-2 0,0 0 0,0 0 0,0 0 0,0 0 0,0 0 0,0 0 0,0 0 0,0 0 0,10 4 0,-10-4 0,0 0 0,0 0 0,0 0 0,0 0 0,0 0 0,0 0 0,0 0 0,0 0 0,0 0 0,0 0 0,0 0 0,0 0 0,0 0 0,0 0 0,0 0 0,0 0 0,0 0 1,0 0-1,0 0 0,0 0 0,0 0 1,0 0-1,0 0 0,0 0 0,0 0 0,0 0 1,0 0-1,0 0 0,0 0 0,0 0 0,0 0 0,0 0 1,0 0-1,0 0 0,0 0 0,0 0 1,0 0-1,0 0 0,0 0 0,0 0 0,0 0 1,0 0-1,0 0 0,0 0 0,0 0 0,0 0-1,0 0-3,0 0-5,0 0-6,0 0-21,0 0 1,-1-10-1</inkml:trace>
  </inkml:traceGroup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24576" units="in"/>
          <inkml:channel name="Y" type="integer" max="18432" units="in"/>
          <inkml:channel name="F" type="integer" max="255" units="dev"/>
        </inkml:traceFormat>
        <inkml:channelProperties>
          <inkml:channelProperty channel="X" name="resolution" value="2540.15503" units="1/in"/>
          <inkml:channelProperty channel="Y" name="resolution" value="2540.24243" units="1/in"/>
          <inkml:channelProperty channel="F" name="resolution" value="6.33226E-7" units="1/dev"/>
        </inkml:channelProperties>
      </inkml:inkSource>
      <inkml:timestamp xml:id="ts0" timeString="2012-09-10T03:04:05.017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A2774322-5069-4607-BB0F-BB1223DAFD06}" emma:medium="tactile" emma:mode="ink">
          <msink:context xmlns:msink="http://schemas.microsoft.com/ink/2010/main" type="inkDrawing" rotatedBoundingBox="9917,11231 13725,11260 13724,11368 9916,11339" shapeName="Other"/>
        </emma:interpretation>
      </emma:emma>
    </inkml:annotationXML>
    <inkml:trace contextRef="#ctx0" brushRef="#br0">0 0 7,'0'0'7,"0"0"-2,0 0-1,0 0-1,0 0 0,0 0-1,0 0 1,0 0 0,0 0 0,0 0 0,11 3 1,-11-3 0,11 3 1,-11-3 0,18 2 0,-7 0 0,-1-3-1,2 3-1,0-3 0,1 2-1,0-1 1,3 2-1,-3-2-1,1 0 0,3 0 0,-1-2 1,2 4-1,1-2 0,-2-2 1,2 2-1,0 0 1,2 2-1,-4-2 0,3 2 0,-2-1 0,0 2 0,-2 0-1,2 3 1,0-2-1,0 1 0,1 0 1,-2 1-1,2-2 0,1 1 1,-1-1-1,2-1 1,-3 0-1,3-1 1,-1 0 0,2 0-1,1 0 1,0 1-1,2-1 1,0 1-1,3 0 1,-1 0-1,4 0 0,0 0 1,0-1-1,2 1 1,0-2-1,-1 0 1,0 0 0,1 0 0,0-1 0,-1 1 0,0-2 0,0 3 0,-1-1 0,0 0-1,-2 2 1,0-2-1,-2 1 1,1 0-1,1-1 0,-1 0 1,0-1-1,3 0 0,2-2 0,0 0 1,5 0-1,-1-3 0,3 1 1,1-1-1,1 0 0,0 1 1,2-1-1,0 3 0,0 0 0,-1 2 0,0-1 0,-1 2 0,1-1 0,0 1 0,-3-1 0,1 1 0,3-1 1,0-1-1,1 1 0,0 0 0,-1-1 0,0 0 0,1 1 0,1-1 0,-3 1 0,-1-2 0,2 1 0,-1 0 0,3 0 0,-1-1 0,0-1 0,-1 0 0,2 0 0,-1 0 1,-2-1-1,-3 3 0,0 0 0,-4 1 0,1-1 0,-5 2 0,-1 0 0,-1-1 0,-2 3 0,-2-3 0,-1 1 0,-2 0 0,-3 1 0,2-1 0,-2 1 1,1-1-1,1 1 0,1-1 0,1-1 1,2 0-1,2 0 1,0-1-1,0-2 0,-1 1 1,-1 0-1,-3 1 0,-2 0 1,-4 0-1,-3 1 0,-2 0 1,-12 0-1,16 1 0,-16-1 0,0 0 1,0 0-2,0 0 1,0 0-3,0 0-2,0 0-7,0 0-12,-15 1-12,15-1 1</inkml:trace>
  </inkml:traceGroup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ax="24576" units="in"/>
          <inkml:channel name="Y" type="integer" max="18432" units="in"/>
          <inkml:channel name="F" type="integer" max="255" units="dev"/>
        </inkml:traceFormat>
        <inkml:channelProperties>
          <inkml:channelProperty channel="X" name="resolution" value="2540.15503" units="1/in"/>
          <inkml:channelProperty channel="Y" name="resolution" value="2540.24243" units="1/in"/>
          <inkml:channelProperty channel="F" name="resolution" value="6.33226E-7" units="1/dev"/>
        </inkml:channelProperties>
      </inkml:inkSource>
      <inkml:timestamp xml:id="ts0" timeString="2012-09-10T03:04:07.829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FBAD9FD5-12DB-4FCD-B2D0-72F753A7F15B}" emma:medium="tactile" emma:mode="ink">
          <msink:context xmlns:msink="http://schemas.microsoft.com/ink/2010/main" type="inkDrawing" rotatedBoundingBox="4494,12001 14307,12022 14306,12092 4493,12072" shapeName="Other"/>
        </emma:interpretation>
      </emma:emma>
    </inkml:annotationXML>
    <inkml:trace contextRef="#ctx0" brushRef="#br0">0 40 1,'0'0'8,"0"0"-1,0 0-2,0 0-1,0 0 1,0 0 0,0 0 0,0 0-1,0 0 1,13-4 0,-13 4-1,14 0 0,-14 0-1,20 1 1,-7-1-2,2 1 1,0 0-1,5 1 0,-1-1 0,4 2 0,-1-3 1,4 1 0,1-2-1,2 1 0,2-3 1,3 2-1,0-2 0,2 1-1,3 0 1,2-2-1,1 0 0,3 1 0,0-2-1,3 1 1,0-1-1,3 2 1,-1 0-1,2 2 1,0-1-1,3 2 0,-3 2 0,2 1 1,0 1-1,0 2 0,2-1 0,1 2 0,-2 0 1,0-2-1,0 1 0,0-1 0,0-2 0,1 1 1,-1-3-1,2 0 0,-1-1 0,1 0 0,4-1 0,-1-1 0,3 1 0,-1-2 0,2 2 0,-2-1 0,1 0 1,1-2-2,-1 2 1,1-1 0,0 0 1,0-1-1,2 1 0,2 0 0,-2 1 0,0-2 0,1 2 0,0 0 0,-1 0 0,0 1 0,-1 1 0,1 0 0,1 1 0,3 1 0,-3 1 0,0-1 1,3 2-1,-1-1 0,2-1 0,-3-1 0,0 0 0,2-2 0,1 1 0,1-1 1,-1 0-1,-1 0 0,2-1 0,1 1 1,-2 0-1,-1 1 1,-2-2-1,3 1 0,-1 1 1,2-1-1,-3 0 1,1 0-1,-1 0 0,3-1 1,-5 0-1,0-1 0,-1 1 1,1 0-1,0 2 0,-1 0 0,-1 2 0,-1 0 0,-1 3 0,-1 0 0,0 1 1,-1 0-1,-1 1 0,-3-2 0,2 2 0,-1-2 1,1 0-1,0-2 0,-2 1 0,0-1 1,0-1-1,-1 1 0,-1-3 1,1 3-1,-2-3 0,1 0 0,-1 0 0,0 0 0,1-1 1,-1-2-1,2 1 0,-4-1 0,2 0 0,-1-1 0,3 0 0,-5-1 0,2 1 0,0 0 0,-3 0 0,-1 0 0,2 1 0,0-1 0,-4 1 0,3 1 0,-2 1 0,2 0 1,-2-1-1,2 2 0,-4 0 0,1 2 0,0-2 0,0 1 0,-2 0 0,-1 0 1,-2 1-1,-1-1 0,2 1 0,-1 1 0,0 0 0,-2-1 0,2 1 0,0-2 0,0 3 0,-2-3 0,0 1 0,1-1 0,-1 0 0,-1 0 0,-1 1 0,1 0 0,-1-1 0,2 1 0,-2-1 0,2 2 0,-2 0 0,1-1 1,0 0-1,-3-1 0,0 0 0,-1-2 0,-1 0 0,-1-1 0,-2 0 0,-2-1 0,-1 1 0,0 1 0,-6 0 0,0 0 1,-5 1-1,0 0 0,-3 0 0,-2 0 0,0 1 0,-2 0 0,1-1 0,-11 0 0,18 0 0,-18 0 0,20 0 1,-8 0-1,-1-2 0,2 1 0,0-2 1,2 0-1,-1 0 0,2 0 0,-2 0 1,0 1-1,-1-1 0,2 1 1,-2 2-1,0-2 0,0 2 0,0-2 1,-1 2-1,-1-1 1,1 0-1,-12 1 0,20-2 1,-20 2-1,17 0 0,-17 0 1,14-1-1,-14 1 0,12-1 0,-12 1 0,10 0 1,-10 0-1,0 0 0,13-1 0,-13 1 0,10 1 0,-10-1 0,0 0 0,0 0 1,12 0-2,-12 0 2,0 0-1,0 0-1,0 0 1,0 0-3,0 0-3,0 0-12,10 13-18,-10-13 0,0 0 0</inkml:trace>
  </inkml:traceGroup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ax="24576" units="in"/>
          <inkml:channel name="Y" type="integer" max="18432" units="in"/>
          <inkml:channel name="F" type="integer" max="255" units="dev"/>
        </inkml:traceFormat>
        <inkml:channelProperties>
          <inkml:channelProperty channel="X" name="resolution" value="2540.15503" units="1/in"/>
          <inkml:channelProperty channel="Y" name="resolution" value="2540.24243" units="1/in"/>
          <inkml:channelProperty channel="F" name="resolution" value="6.33226E-7" units="1/dev"/>
        </inkml:channelProperties>
      </inkml:inkSource>
      <inkml:timestamp xml:id="ts0" timeString="2012-09-10T03:04:25.091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E47AF158-B7FD-40F5-A42A-FC9EFCDFC7AE}" emma:medium="tactile" emma:mode="ink">
          <msink:context xmlns:msink="http://schemas.microsoft.com/ink/2010/main" type="inkDrawing" rotatedBoundingBox="13552,14187 14413,14178 14414,14207 13553,14216" shapeName="Other"/>
        </emma:interpretation>
      </emma:emma>
    </inkml:annotationXML>
    <inkml:trace contextRef="#ctx0" brushRef="#br0">0 9 8,'0'0'7,"0"0"-1,0 0 0,0 0-2,0 0 0,0 0-1,0 0 0,0 0 0,12 8 0,-12-8 0,12 3 0,-1-1 0,2 1 1,5 0-1,4-1 1,4 1-1,3-3 1,6 1-1,4 0 1,3-1 1,3-1-2,4 0 0,-2-1 0,1 0-1,0 0 1,-2 0-1,-6 0 0,-2 1 0,-3-1 0,-5 3-1,-3-1 1,-4 1-1,-3-1 0,0 1 0,-4-1 0,0 0 0,-4 0-1,-1-1 1,-11 1 0,19-2-1,-19 2 1,0 0-1,12-3 1,-12 3-1,0 0 0,0 0-1,0 0 0,0 0-2,0 0-2,-12-9-3,12 9-8,0 0-12,-20-8-5</inkml:trace>
  </inkml:traceGroup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ax="24576" units="in"/>
          <inkml:channel name="Y" type="integer" max="18432" units="in"/>
          <inkml:channel name="F" type="integer" max="255" units="dev"/>
        </inkml:traceFormat>
        <inkml:channelProperties>
          <inkml:channelProperty channel="X" name="resolution" value="2540.15503" units="1/in"/>
          <inkml:channelProperty channel="Y" name="resolution" value="2540.24243" units="1/in"/>
          <inkml:channelProperty channel="F" name="resolution" value="6.33226E-7" units="1/dev"/>
        </inkml:channelProperties>
      </inkml:inkSource>
      <inkml:timestamp xml:id="ts0" timeString="2012-09-10T03:04:29.560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32FD74B5-15CF-402A-905A-DC680EDAB6A9}" emma:medium="tactile" emma:mode="ink">
          <msink:context xmlns:msink="http://schemas.microsoft.com/ink/2010/main" type="inkDrawing" rotatedBoundingBox="4527,14910 13997,14791 14000,15050 4530,15169" shapeName="Other"/>
        </emma:interpretation>
      </emma:emma>
    </inkml:annotationXML>
    <inkml:trace contextRef="#ctx0" brushRef="#br0">0 213 0,'0'0'2,"21"3"0,-10-1 0,5-1-1,-2 0 0,4-2 0,-1 0 0,4-1-1,-1 0 1,1 0 0,2-2-1,2 1 1,0-1 0,-1 2 0,3 0-1,0-1 1,1 1 0,0 0 0,0 1 0,1 0 0,-1 0 0,3-1-1,2 0 1,-1 0-1,3 1 1,0-1-1,1-1 1,1-1 0,1 1-1,1-1 1,-3 0 0,1 0 0,1 1-1,-1 0 1,0 1-1,1 1 0,-1 1 0,0 0 0,3 0 1,0-1-1,1 0 0,1-1 0,5-3 1,-1 0-1,2-2 0,3-1 0,1 1 0,2-1 0,-1 0 0,1 3 0,-2 1 0,-2 1-1,1 3 1,-2 0-1,0 1 1,-2 1 0,1 2 0,-3-2 0,2 0 0,-4 0 0,-2-1 0,-1 1 0,-2-4 1,-3 2-1,-2-1 1,1 0-1,-1-1 1,0 0 0,2 1-1,1-1 0,0 2 1,3 0-1,2 0 0,-1 1 0,6 2-1,0-1 1,1 1 0,1 1 0,1 0 0,0-1 0,-2 1 0,1 0 0,-4 1 0,0-2 0,0 1 1,-1 0-2,0 0 1,1 0 1,1 0-1,0 0 0,2 2 0,0-1 0,-1 1 0,0-1 0,2 1 1,-3-1-1,1 1 0,0-3 0,-2 0 0,1 0 1,3-2-1,-1-1 1,0-1-1,2-2 1,0 2-1,1-1 1,0 2 0,-1 0 0,0 2 0,-2 2 0,1 1 0,2 2 0,-2 0 0,0 1-1,1 1 0,-1-1 1,3-2-1,1 0 1,-1-2 0,-3-1-1,2 1 0,-2-1 1,-2-1-1,0 3 1,-1-1-1,-3 3 0,-1-3 1,2 2-1,-2-3 0,2-2 1,4-2-1,1-5 1,2-1-1,2-4 1,3-1-1,-1-3 0,3 1 0,-2 1 0,3-1 1,1 5-1,-4-2 0,1 4 0,-2-1 0,0 3 0,-1-1 0,3 1 1,-4 0-1,1 0 0,1-2 0,0 2 0,4 0 0,-2 0 0,0 0 1,0 2-1,1 1 0,-2 0 1,-2 0-1,2 1 1,-2 0 0,2 1 0,-2-2-1,-1 0 1,-2-1 0,0-3 0,1 2-1,-4-3 1,-1 3-1,-1-3 0,0 3 1,-4-3-1,2 3 1,-1 0-1,-2 1 0,0 1 0,-1 0 1,-1-1-1,0 2 0,1 0 0,1 2 0,-2 0 1,1 0-1,0 3 0,0-1 0,3 1 0,-1 1 1,0-1-1,1 2 0,-1-3 1,2 0 0,0-2 0,0-2 0,3-2 0,-1-1-1,2-3 1,1-2 0,1 2 0,0-3-1,1 2 0,0-1 1,-1 2-1,-2 1 0,1 3 1,0 1-1,0 4 0,-2 1 0,1 1 0,0 3 0,0-2 1,-1 4-1,0-2 1,-4-1 1,0-1 0,-2-1 0,-4 0 0,-1-2 0,-3 0 0,-3-1 0,-4 0-1,-3-1 1,-1 2 0,-6-2-1,-2 3 0,-13-3 0,12-3-2,-12 3-2,0 0-4,-10-12-6,-2 10-12,-17-11-8</inkml:trace>
  </inkml:traceGroup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ax="24576" units="in"/>
          <inkml:channel name="Y" type="integer" max="18432" units="in"/>
          <inkml:channel name="F" type="integer" max="255" units="dev"/>
        </inkml:traceFormat>
        <inkml:channelProperties>
          <inkml:channelProperty channel="X" name="resolution" value="2540.15503" units="1/in"/>
          <inkml:channelProperty channel="Y" name="resolution" value="2540.24243" units="1/in"/>
          <inkml:channelProperty channel="F" name="resolution" value="6.33226E-7" units="1/dev"/>
        </inkml:channelProperties>
      </inkml:inkSource>
      <inkml:timestamp xml:id="ts0" timeString="2012-09-10T03:04:43.776"/>
    </inkml:context>
    <inkml:brush xml:id="br0">
      <inkml:brushProperty name="width" value="0.06667" units="cm"/>
      <inkml:brushProperty name="height" value="0.06667" units="cm"/>
      <inkml:brushProperty name="color" value="#ED1C24"/>
    </inkml:brush>
  </inkml:definitions>
  <inkml:traceGroup>
    <inkml:annotationXML>
      <emma:emma xmlns:emma="http://www.w3.org/2003/04/emma" version="1.0">
        <emma:interpretation id="{51D16B2C-62A0-4B56-84F0-769B989EF3F5}" emma:medium="tactile" emma:mode="ink">
          <msink:context xmlns:msink="http://schemas.microsoft.com/ink/2010/main" type="inkDrawing" rotatedBoundingBox="4409,15484 11152,15627 11148,15806 4406,15663" shapeName="Other"/>
        </emma:interpretation>
      </emma:emma>
    </inkml:annotationXML>
    <inkml:trace contextRef="#ctx0" brushRef="#br0">23 31 2,'0'0'6,"-11"4"0,11-4 1,0 0-2,-12 7 0,12-7-1,0 0-1,0 0 0,0 0-1,0 0 0,0 0-1,0 0 0,0 0 0,0 0 1,0 0 0,6 10-1,-6-10 1,0 0 0,14 4 0,-14-4 1,15 0-1,-15 0 0,20-1 0,-7 0 0,2-1 0,1 0 0,2 0-1,1 1 1,2-1-1,-2 0 0,6 1 0,-4-2 0,3 1 0,-2-1 0,2 2 1,2-4-2,-1 3 1,-1-2-1,4 2 0,-3-3 0,2 3 0,-1 0 0,0-2 0,0 3 0,1-1 0,0 1 0,-1 0 0,1 0 1,-1 1-1,2-1 0,-2 1 0,3 0 1,-3 1-1,1-1 0,0 1 0,1 0 0,-2-1 0,-1 2 0,1-2 0,-3 2 0,3 0 0,-1-1 0,-1 0 0,2-1 0,-2 1 0,1 0 0,1-1 0,0 1 0,0 0-1,-1 0 1,1 1 0,1 2 0,0-2-1,0 2 1,-1 1 0,5-1 0,-5-1 0,6 1 0,-1-1 0,1-2 0,-1 4 1,3-4-1,-2 1 0,0 1 0,1 2 0,-1-1 0,0 2 0,0-2 0,1 0 0,-1 1 0,0-1 0,1 0 0,0-2 0,0 0 0,1-1 0,0 0 0,-1 0 0,4 0 0,-1 0 0,1 1 0,1-1 0,-1 1 0,2 0 0,-2 1 0,-1 0-1,3 0 1,-3 0 1,2 0-1,0 1 0,1-1 0,1-2 0,1 1 0,0 0 0,1-1 0,1 0 0,1-1 0,1 1 0,0 0 0,0 1 0,-1-1 0,-1 1 0,2 2 0,-1-2 0,0 0 0,-1 0 0,1 2 0,-1-1 0,3 0 0,-1-1 0,-1 2 0,-2-1 0,2 2 0,-2-2 0,1 0 0,-2 2 0,-3-1 0,1 0 0,0 1 0,0-2 0,-1-1 0,0 0 0,-1 1 0,0-2 0,-1-1 0,2 0 0,-3-1 0,3 1 0,-2-1 0,0 1 0,2 0 0,-3 0 0,4-2 0,-2 2 0,0 0 0,-1-1 0,0 1 0,0-1 0,0-1 1,0 1-1,1-1 0,-1 1 0,-1-3 0,2 3 1,-1-2-1,1 1 0,-1 0 0,0-1 0,1 1 0,-1 0 0,2 0 0,-3 0 0,2 0 0,0 1 0,-3 0 0,0 1 0,-1-1 0,-1 1 0,0-1 0,-1 0 0,0 1 0,-3 0 0,2 0 0,1-1 0,-1 1 0,0 1 0,-4-1 0,3 1 0,-1 0 1,1 0-1,-1-1 0,-2 0 0,3 0 0,-2 1 0,1-2 0,-2 1 0,0 0 1,-1-1-1,0 1 0,-1 0 0,-2 0 0,0-1 0,-1 0 0,2 0 1,-2 0-1,2-3 0,0 2 0,1-2 0,2-1 1,-2 1-1,2-2 0,2 1 0,-2-2 0,2 2 1,-4-2-1,3 2 0,-3-1 0,2 2 0,0-1 0,-2 1 0,0 1 0,2 0 0,-3 1 0,-1 1 0,0 1 0,-2-1 0,0 2 0,-2 0-1,1 1 1,-2 1 0,-1 0-1,2-1 1,-4 3 0,0-2 0,0 2 0,-2-1 0,-2-1 0,0 0-1,-10-3 2,16 6-1,-16-6 0,13 3 0,-13-3 0,11 1 0,-11-1 0,0 0 0,12 2 1,-12-2-1,0 0 0,12 2 0,-12-2 0,0 0 0,11 1 0,-11-1 1,0 0-1,0 0 0,12-1 0,-12 1 0,0 0 0,0 0 0,0 0 0,0 0 0,10 1 0,-10-1 0,0 0-1,0 0 2,11 1-2,-11-1 1,0 0 0,11 1 0,-11-1 0,0 0 0,13 0 0,-13 0 0,0 0 0,0 0 0,0 0 0,10 2-1,-10-2 1,0 0 0,0 0-1,0 0 1,10 9 0,-10-9 0,0 0 0,0 0 0,0 0 0,0 0 0,0 0 0,0 0 0,0 0 1,0 0-1,0 0-1,0 0 2,0 0-2,0 0 1,10 6 0,-10-6 0,0 0 0,0 0 0,0 0 1,0 0-1,0 0 0,0 0 0,0 0 0,0 0 0,0 0 0,0 0 1,0 0-1,0 0 0,0 0 0,0 0 0,0 0 0,0 0 0,0 0 0,0 0 0,0 0 1,0 0-1,0 0 0,0 0 0,0 0 1,0 0-1,10 5-1,-10-5 1,0 0 0,0 0 0,0 0 0,0 0 0,0 0-1,0 0 1,0 0-3,0 0-2,0 0-6,0 0-10,-17-5-11</inkml:trace>
  </inkml:traceGroup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ax="24576" units="in"/>
          <inkml:channel name="Y" type="integer" max="18432" units="in"/>
          <inkml:channel name="F" type="integer" max="255" units="dev"/>
        </inkml:traceFormat>
        <inkml:channelProperties>
          <inkml:channelProperty channel="X" name="resolution" value="2540.15503" units="1/in"/>
          <inkml:channelProperty channel="Y" name="resolution" value="2540.24243" units="1/in"/>
          <inkml:channelProperty channel="F" name="resolution" value="6.33226E-7" units="1/dev"/>
        </inkml:channelProperties>
      </inkml:inkSource>
      <inkml:timestamp xml:id="ts0" timeString="2012-09-10T03:08:35.189"/>
    </inkml:context>
    <inkml:brush xml:id="br0">
      <inkml:brushProperty name="width" value="0.04667" units="cm"/>
      <inkml:brushProperty name="height" value="0.04667" units="cm"/>
      <inkml:brushProperty name="color" value="#ED1C24"/>
    </inkml:brush>
  </inkml:definitions>
  <inkml:traceGroup>
    <inkml:annotationXML>
      <emma:emma xmlns:emma="http://www.w3.org/2003/04/emma" version="1.0">
        <emma:interpretation id="{2D857A27-A08E-4D91-8CBC-1E00693AD7A0}" emma:medium="tactile" emma:mode="ink">
          <msink:context xmlns:msink="http://schemas.microsoft.com/ink/2010/main" type="inkDrawing" rotatedBoundingBox="3498,5075 3986,4822 4167,5170 3679,5424" hotPoints="4002,5138 3766,5346 3507,5166 3743,4957" semanticType="enclosure" shapeName="Ellipse"/>
        </emma:interpretation>
      </emma:emma>
    </inkml:annotationXML>
    <inkml:trace contextRef="#ctx0" brushRef="#br0">513 15 2,'0'0'4,"-14"-4"-1,14 4 0,-10-3-1,10 3 1,-10-3-1,10 3 0,-9-4-1,9 4 1,-15-1 0,15 1 0,-16 0 1,5 0 0,1 1 0,-1-1 0,0 3 1,-1-2-1,0-1 0,1 1 0,2-1-1,-2 2 0,11-2 0,-19 2-1,9-1 1,0 2-2,10-3 2,-20 4-2,20-4 1,-19 3-1,19-3 2,-16 5-2,16-5 0,-16 1 0,16-1 1,-14 1-1,14-1 1,-14 0-1,14 0 0,-17 1 0,17-1 0,-17 2 0,7-1 0,10-1 0,-18 5 0,18-5 0,-18 6 0,8-1 0,10-5 0,-17 8 0,17-8-1,-18 13 1,8-8 0,0 3 0,10-8 0,-17 13 0,17-13 0,-16 14 0,16-14-1,-12 15 1,12-15 0,-8 15 0,5-5-1,3-10 1,-2 18 0,2-18 0,0 16 0,0-16 0,2 19 0,-2-19 0,4 18 0,-4-18 0,5 16 0,-5-16 0,7 17 0,-7-17 0,6 12 0,-6-12 0,7 11 0,-7-11 0,9 11 0,-9-11 0,0 0 0,14 13 0,-14-13-1,11 8 1,-11-8 0,12 9 0,-12-9 0,12 7 0,-12-7 0,12 9 0,-12-9 0,11 9 0,-11-9 0,11 10 0,-11-10 0,11 10 0,-11-10-1,15 10 2,-5-7-1,-10-3 0,18 6 0,-7-6 0,0 2-1,-11-2 1,19 1 0,-19-1 0,18-1 0,-18 1 0,16-1 0,-16 1-1,12 1 1,-12-1-1,15 0 1,-15 0-1,13 0 1,-13 0-1,12-2 1,-12 2 0,14-3 0,-14 3 0,15-4 0,-15 4 0,14-6 0,-14 6 0,13-8 0,-13 8 0,12-9 0,-12 9 0,12-11 0,-12 11 0,7-10 0,-7 10-1,7-10 1,-7 10 0,0 0 0,11-13-1,-11 13 1,0 0-1,13-11 1,-13 11-1,0 0 1,13-11 0,-13 11-1,0 0 1,11-9 0,-11 9 0,0 0 0,0 0 0,0 0 0,11-9 0,-11 9 0,0 0 0,5-11 0,-5 11 0,3-12 1,-3 12-1,3-16 0,-3 16 1,4-17-1,-3 6 0,1-1 1,-1 0-1,0-1 0,-1 1 1,0 0-1,-1 0 1,-1 2-1,1-2 1,-4 2 0,5 10-1,-7-16 1,7 16 0,-11-15-1,11 15 0,-11-11 0,11 11 0,-14-5 0,14 5 0,-13-4-1,13 4 1,-14 1-1,14-1 1,-16 3-1,16-3 1,-13 3 0,13-3 0,-11 3 0,11-3 0,0 0 0,0 0-1,0 0-2,0 0-5,0 0-8,0 0-11</inkml:trace>
  </inkml:traceGroup>
</inkml: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. Andrews" refreshedDate="41162.360793981483" createdVersion="4" refreshedVersion="4" minRefreshableVersion="3" recordCount="94">
  <cacheSource type="worksheet">
    <worksheetSource ref="A21:Q115" sheet="Purchase Order Data"/>
  </cacheSource>
  <cacheFields count="14">
    <cacheField name="Supplier " numFmtId="0">
      <sharedItems/>
    </cacheField>
    <cacheField name="Order No." numFmtId="0">
      <sharedItems/>
    </cacheField>
    <cacheField name="Item No." numFmtId="0">
      <sharedItems containsSemiMixedTypes="0" containsString="0" containsNumber="1" containsInteger="1" minValue="1122" maxValue="9977"/>
    </cacheField>
    <cacheField name="Item Description" numFmtId="0">
      <sharedItems/>
    </cacheField>
    <cacheField name="Item Cost" numFmtId="0">
      <sharedItems containsSemiMixedTypes="0" containsString="0" containsNumber="1" minValue="0.55000000000000004" maxValue="655.5"/>
    </cacheField>
    <cacheField name="Quantity" numFmtId="0">
      <sharedItems containsSemiMixedTypes="0" containsString="0" containsNumber="1" containsInteger="1" minValue="90" maxValue="25000"/>
    </cacheField>
    <cacheField name="Cost per order" numFmtId="0">
      <sharedItems containsSemiMixedTypes="0" containsString="0" containsNumber="1" minValue="68.75" maxValue="127500"/>
    </cacheField>
    <cacheField name="A/P Terms (Months)" numFmtId="0">
      <sharedItems containsSemiMixedTypes="0" containsString="0" containsNumber="1" containsInteger="1" minValue="15" maxValue="45"/>
    </cacheField>
    <cacheField name="Order Date" numFmtId="0">
      <sharedItems containsSemiMixedTypes="0" containsNonDate="0" containsDate="1" containsString="0" minDate="2011-08-05T00:00:00" maxDate="2011-11-06T00:00:00"/>
    </cacheField>
    <cacheField name="Arrival Date" numFmtId="0">
      <sharedItems containsSemiMixedTypes="0" containsNonDate="0" containsDate="1" containsString="0" minDate="2011-08-13T00:00:00" maxDate="2011-11-18T00:00:00"/>
    </cacheField>
    <cacheField name="Row" numFmtId="0">
      <sharedItems containsSemiMixedTypes="0" containsString="0" containsNumber="1" containsInteger="1" minValue="1" maxValue="94"/>
    </cacheField>
    <cacheField name="#" numFmtId="0">
      <sharedItems containsSemiMixedTypes="0" containsString="0" containsNumber="1" containsInteger="1" minValue="1" maxValue="7"/>
    </cacheField>
    <cacheField name="Day" numFmtId="0">
      <sharedItems count="7">
        <s v="Saturday"/>
        <s v="Thursday"/>
        <s v="Monday"/>
        <s v="Tuesday"/>
        <s v="Sunday"/>
        <s v="Friday"/>
        <s v="Wednesday"/>
      </sharedItems>
    </cacheField>
    <cacheField name="Days" numFmtId="0">
      <sharedItems containsSemiMixedTypes="0" containsString="0" containsNumber="1" containsInteger="1" minValue="3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4">
  <r>
    <s v="Alum Sheeting"/>
    <s v="A0223"/>
    <n v="4224"/>
    <s v="Bolt-nut package"/>
    <n v="3.95"/>
    <n v="4500"/>
    <n v="17775"/>
    <n v="30"/>
    <d v="2011-10-15T00:00:00"/>
    <d v="2011-10-20T00:00:00"/>
    <n v="1"/>
    <n v="7"/>
    <x v="0"/>
    <n v="5"/>
  </r>
  <r>
    <s v="Alum Sheeting"/>
    <s v="A0433"/>
    <n v="5417"/>
    <s v="Control Panel"/>
    <n v="255"/>
    <n v="500"/>
    <n v="127500"/>
    <n v="30"/>
    <d v="2011-10-20T00:00:00"/>
    <d v="2011-10-27T00:00:00"/>
    <n v="2"/>
    <n v="5"/>
    <x v="1"/>
    <n v="7"/>
  </r>
  <r>
    <s v="Alum Sheeting"/>
    <s v="A0443"/>
    <n v="1243"/>
    <s v="Airframe fasteners"/>
    <n v="4.25"/>
    <n v="10000"/>
    <n v="42500"/>
    <n v="30"/>
    <d v="2011-08-08T00:00:00"/>
    <d v="2011-08-14T00:00:00"/>
    <n v="3"/>
    <n v="2"/>
    <x v="2"/>
    <n v="6"/>
  </r>
  <r>
    <s v="Alum Sheeting"/>
    <s v="A0446"/>
    <n v="5417"/>
    <s v="Control Panel"/>
    <n v="255"/>
    <n v="406"/>
    <n v="103530"/>
    <n v="30"/>
    <d v="2011-09-01T00:00:00"/>
    <d v="2011-09-10T00:00:00"/>
    <n v="4"/>
    <n v="5"/>
    <x v="1"/>
    <n v="9"/>
  </r>
  <r>
    <s v="Alum Sheeting"/>
    <s v="B0247"/>
    <n v="1243"/>
    <s v="Airframe fasteners"/>
    <n v="4.25"/>
    <n v="9000"/>
    <n v="38250"/>
    <n v="30"/>
    <d v="2011-09-05T00:00:00"/>
    <d v="2011-09-12T00:00:00"/>
    <n v="5"/>
    <n v="2"/>
    <x v="2"/>
    <n v="7"/>
  </r>
  <r>
    <s v="Alum Sheeting"/>
    <s v="B0447"/>
    <n v="5634"/>
    <s v="Side Panel"/>
    <n v="185"/>
    <n v="150"/>
    <n v="27750"/>
    <n v="30"/>
    <d v="2011-10-25T00:00:00"/>
    <d v="2011-11-03T00:00:00"/>
    <n v="6"/>
    <n v="3"/>
    <x v="3"/>
    <n v="9"/>
  </r>
  <r>
    <s v="Alum Sheeting"/>
    <s v="B0479"/>
    <n v="5634"/>
    <s v="Side Panel"/>
    <n v="185"/>
    <n v="140"/>
    <n v="25900"/>
    <n v="30"/>
    <d v="2011-10-29T00:00:00"/>
    <d v="2011-11-04T00:00:00"/>
    <n v="7"/>
    <n v="7"/>
    <x v="0"/>
    <n v="6"/>
  </r>
  <r>
    <s v="Alum Sheeting"/>
    <s v="B0567"/>
    <n v="1243"/>
    <s v="Airframe fasteners"/>
    <n v="4.25"/>
    <n v="10500"/>
    <n v="44625"/>
    <n v="30"/>
    <d v="2011-10-10T00:00:00"/>
    <d v="2011-10-17T00:00:00"/>
    <n v="8"/>
    <n v="2"/>
    <x v="2"/>
    <n v="7"/>
  </r>
  <r>
    <s v="Durrable Products"/>
    <s v="A1234"/>
    <n v="9399"/>
    <s v="Gasket"/>
    <n v="3.65"/>
    <n v="1250"/>
    <n v="4562.5"/>
    <n v="45"/>
    <d v="2011-10-01T00:00:00"/>
    <d v="2011-10-06T00:00:00"/>
    <n v="9"/>
    <n v="7"/>
    <x v="0"/>
    <n v="5"/>
  </r>
  <r>
    <s v="Durrable Products"/>
    <s v="A1235"/>
    <n v="9399"/>
    <s v="Gasket"/>
    <n v="3.65"/>
    <n v="1450"/>
    <n v="5292.5"/>
    <n v="45"/>
    <d v="2011-10-03T00:00:00"/>
    <d v="2011-10-08T00:00:00"/>
    <n v="10"/>
    <n v="2"/>
    <x v="2"/>
    <n v="5"/>
  </r>
  <r>
    <s v="Durrable Products"/>
    <s v="A1344"/>
    <n v="5454"/>
    <s v="Control Panel"/>
    <n v="220"/>
    <n v="550"/>
    <n v="121000"/>
    <n v="45"/>
    <d v="2011-10-09T00:00:00"/>
    <d v="2011-10-14T00:00:00"/>
    <n v="11"/>
    <n v="1"/>
    <x v="4"/>
    <n v="5"/>
  </r>
  <r>
    <s v="Durrable Products"/>
    <s v="A1345"/>
    <n v="9399"/>
    <s v="Gasket"/>
    <n v="3.65"/>
    <n v="1470"/>
    <n v="5365.5"/>
    <n v="45"/>
    <d v="2011-10-07T00:00:00"/>
    <d v="2011-10-12T00:00:00"/>
    <n v="12"/>
    <n v="6"/>
    <x v="5"/>
    <n v="5"/>
  </r>
  <r>
    <s v="Durrable Products"/>
    <s v="A1346"/>
    <n v="9399"/>
    <s v="Gasket"/>
    <n v="3.65"/>
    <n v="1985"/>
    <n v="7245.25"/>
    <n v="45"/>
    <d v="2011-10-05T00:00:00"/>
    <d v="2011-10-11T00:00:00"/>
    <n v="13"/>
    <n v="4"/>
    <x v="6"/>
    <n v="6"/>
  </r>
  <r>
    <s v="Durrable Products"/>
    <s v="A1456"/>
    <n v="5454"/>
    <s v="Control Panel"/>
    <n v="220"/>
    <n v="500"/>
    <n v="110000"/>
    <n v="45"/>
    <d v="2011-10-15T00:00:00"/>
    <d v="2011-10-20T00:00:00"/>
    <n v="14"/>
    <n v="7"/>
    <x v="0"/>
    <n v="5"/>
  </r>
  <r>
    <s v="Durrable Products"/>
    <s v="A1457"/>
    <n v="4569"/>
    <s v="Bolt-nut package"/>
    <n v="3.5"/>
    <n v="3900"/>
    <n v="13650"/>
    <n v="45"/>
    <d v="2011-10-05T00:00:00"/>
    <d v="2011-10-10T00:00:00"/>
    <n v="15"/>
    <n v="4"/>
    <x v="6"/>
    <n v="5"/>
  </r>
  <r>
    <s v="Durrable Products"/>
    <s v="A1567"/>
    <n v="1369"/>
    <s v="Airframe fasteners"/>
    <n v="4.2"/>
    <n v="15000"/>
    <n v="63000"/>
    <n v="45"/>
    <d v="2011-09-25T00:00:00"/>
    <d v="2011-09-30T00:00:00"/>
    <n v="16"/>
    <n v="1"/>
    <x v="4"/>
    <n v="5"/>
  </r>
  <r>
    <s v="Durrable Products"/>
    <s v="B1234"/>
    <n v="7258"/>
    <s v="Pressure Gauge"/>
    <n v="90"/>
    <n v="100"/>
    <n v="9000"/>
    <n v="45"/>
    <d v="2011-08-25T00:00:00"/>
    <d v="2011-08-28T00:00:00"/>
    <n v="17"/>
    <n v="5"/>
    <x v="1"/>
    <n v="3"/>
  </r>
  <r>
    <s v="Durrable Products"/>
    <s v="B1345"/>
    <n v="7258"/>
    <s v="Pressure Gauge"/>
    <n v="90"/>
    <n v="120"/>
    <n v="10800"/>
    <n v="45"/>
    <d v="2011-09-05T00:00:00"/>
    <d v="2011-09-09T00:00:00"/>
    <n v="18"/>
    <n v="2"/>
    <x v="2"/>
    <n v="4"/>
  </r>
  <r>
    <s v="Durrable Products"/>
    <s v="B1468"/>
    <n v="1369"/>
    <s v="Airframe fasteners"/>
    <n v="4.2"/>
    <n v="14000"/>
    <n v="58800"/>
    <n v="45"/>
    <d v="2011-09-27T00:00:00"/>
    <d v="2011-10-03T00:00:00"/>
    <n v="19"/>
    <n v="3"/>
    <x v="3"/>
    <n v="6"/>
  </r>
  <r>
    <s v="Durrable Products"/>
    <s v="B1589"/>
    <n v="5275"/>
    <s v="Shielded Cable/ft."/>
    <n v="1"/>
    <n v="25000"/>
    <n v="25000"/>
    <n v="45"/>
    <d v="2011-10-25T00:00:00"/>
    <d v="2011-10-30T00:00:00"/>
    <n v="20"/>
    <n v="3"/>
    <x v="3"/>
    <n v="5"/>
  </r>
  <r>
    <s v="Durrable Products"/>
    <s v="B1666"/>
    <n v="1369"/>
    <s v="Airframe fasteners"/>
    <n v="4.2"/>
    <n v="10000"/>
    <n v="42000"/>
    <n v="45"/>
    <d v="2011-09-29T00:00:00"/>
    <d v="2011-10-04T00:00:00"/>
    <n v="21"/>
    <n v="5"/>
    <x v="1"/>
    <n v="5"/>
  </r>
  <r>
    <s v="Fast-Tie Aerospace"/>
    <s v="B2333"/>
    <n v="6321"/>
    <s v="O-Ring"/>
    <n v="2.4500000000000002"/>
    <n v="1300"/>
    <n v="3185.0000000000005"/>
    <n v="30"/>
    <d v="2011-08-25T00:00:00"/>
    <d v="2011-09-04T00:00:00"/>
    <n v="22"/>
    <n v="5"/>
    <x v="1"/>
    <n v="10"/>
  </r>
  <r>
    <s v="Fast-Tie Aerospace"/>
    <s v="B2345"/>
    <n v="6321"/>
    <s v="O-Ring"/>
    <n v="2.4500000000000002"/>
    <n v="1200"/>
    <n v="2940"/>
    <n v="30"/>
    <d v="2011-09-12T00:00:00"/>
    <d v="2011-09-23T00:00:00"/>
    <n v="23"/>
    <n v="2"/>
    <x v="2"/>
    <n v="11"/>
  </r>
  <r>
    <s v="Fast-Tie Aerospace"/>
    <s v="B2356"/>
    <n v="6321"/>
    <s v="O-Ring"/>
    <n v="2.4500000000000002"/>
    <n v="2500"/>
    <n v="6125"/>
    <n v="30"/>
    <d v="2011-09-25T00:00:00"/>
    <d v="2011-10-04T00:00:00"/>
    <n v="24"/>
    <n v="1"/>
    <x v="4"/>
    <n v="9"/>
  </r>
  <r>
    <s v="Fast-Tie Aerospace"/>
    <s v="B2367"/>
    <n v="6321"/>
    <s v="O-Ring"/>
    <n v="2.4500000000000002"/>
    <n v="1250"/>
    <n v="3062.5"/>
    <n v="30"/>
    <d v="2011-10-12T00:00:00"/>
    <d v="2011-10-21T00:00:00"/>
    <n v="25"/>
    <n v="4"/>
    <x v="6"/>
    <n v="9"/>
  </r>
  <r>
    <s v="Fast-Tie Aerospace"/>
    <s v="B2378"/>
    <n v="6321"/>
    <s v="O-Ring"/>
    <n v="2.4500000000000002"/>
    <n v="1500"/>
    <n v="3675.0000000000005"/>
    <n v="30"/>
    <d v="2011-10-25T00:00:00"/>
    <d v="2011-11-02T00:00:00"/>
    <n v="26"/>
    <n v="3"/>
    <x v="3"/>
    <n v="8"/>
  </r>
  <r>
    <s v="Fast-Tie Aerospace"/>
    <s v="B2498"/>
    <n v="5689"/>
    <s v="Side Panel"/>
    <n v="175"/>
    <n v="150"/>
    <n v="26250"/>
    <n v="30"/>
    <d v="2011-11-01T00:00:00"/>
    <d v="2011-11-09T00:00:00"/>
    <n v="27"/>
    <n v="3"/>
    <x v="3"/>
    <n v="8"/>
  </r>
  <r>
    <s v="Fast-Tie Aerospace"/>
    <s v="B2499"/>
    <n v="7268"/>
    <s v="Pressure Gauge"/>
    <n v="95"/>
    <n v="110"/>
    <n v="10450"/>
    <n v="30"/>
    <d v="2011-11-01T00:00:00"/>
    <d v="2011-11-12T00:00:00"/>
    <n v="28"/>
    <n v="3"/>
    <x v="3"/>
    <n v="11"/>
  </r>
  <r>
    <s v="Fast-Tie Aerospace"/>
    <s v="B2511"/>
    <n v="7268"/>
    <s v="Pressure Gauge"/>
    <n v="95"/>
    <n v="105"/>
    <n v="9975"/>
    <n v="30"/>
    <d v="2011-11-05T00:00:00"/>
    <d v="2011-11-16T00:00:00"/>
    <n v="29"/>
    <n v="7"/>
    <x v="0"/>
    <n v="11"/>
  </r>
  <r>
    <s v="Fast-Tie Aerospace"/>
    <s v="B2519"/>
    <n v="5462"/>
    <s v="Shielded Cable/ft."/>
    <n v="1.05"/>
    <n v="22500"/>
    <n v="23625"/>
    <n v="30"/>
    <d v="2011-08-20T00:00:00"/>
    <d v="2011-08-26T00:00:00"/>
    <n v="30"/>
    <n v="7"/>
    <x v="0"/>
    <n v="6"/>
  </r>
  <r>
    <s v="Fast-Tie Aerospace"/>
    <s v="B2528"/>
    <n v="5689"/>
    <s v="Side Panel"/>
    <n v="175"/>
    <n v="175"/>
    <n v="30625"/>
    <n v="30"/>
    <d v="2011-11-05T00:00:00"/>
    <d v="2011-11-15T00:00:00"/>
    <n v="31"/>
    <n v="7"/>
    <x v="0"/>
    <n v="10"/>
  </r>
  <r>
    <s v="Fast-Tie Aerospace"/>
    <s v="B2537"/>
    <n v="5462"/>
    <s v="Shielded Cable/ft."/>
    <n v="1.05"/>
    <n v="21500"/>
    <n v="22575"/>
    <n v="30"/>
    <d v="2011-08-15T00:00:00"/>
    <d v="2011-08-22T00:00:00"/>
    <n v="32"/>
    <n v="2"/>
    <x v="2"/>
    <n v="7"/>
  </r>
  <r>
    <s v="Fast-Tie Aerospace"/>
    <s v="B2566"/>
    <n v="5462"/>
    <s v="Shielded Cable/ft."/>
    <n v="1.05"/>
    <n v="23000"/>
    <n v="24150"/>
    <n v="30"/>
    <d v="2011-08-10T00:00:00"/>
    <d v="2011-08-15T00:00:00"/>
    <n v="33"/>
    <n v="4"/>
    <x v="6"/>
    <n v="5"/>
  </r>
  <r>
    <s v="Fast-Tie Aerospace"/>
    <s v="C0234"/>
    <n v="5166"/>
    <s v="Electrical Connector"/>
    <n v="1.25"/>
    <n v="5650"/>
    <n v="7062.5"/>
    <n v="30"/>
    <d v="2011-10-01T00:00:00"/>
    <d v="2011-10-06T00:00:00"/>
    <n v="34"/>
    <n v="7"/>
    <x v="0"/>
    <n v="5"/>
  </r>
  <r>
    <s v="Fast-Tie Aerospace"/>
    <s v="C0423"/>
    <n v="5689"/>
    <s v="Side Panel"/>
    <n v="175"/>
    <n v="155"/>
    <n v="27125"/>
    <n v="30"/>
    <d v="2011-10-25T00:00:00"/>
    <d v="2011-11-03T00:00:00"/>
    <n v="35"/>
    <n v="3"/>
    <x v="3"/>
    <n v="9"/>
  </r>
  <r>
    <s v="Fast-Tie Aerospace"/>
    <s v="C0433"/>
    <n v="5462"/>
    <s v="Shielded Cable/ft."/>
    <n v="1.05"/>
    <n v="22500"/>
    <n v="23625"/>
    <n v="30"/>
    <d v="2011-08-25T00:00:00"/>
    <d v="2011-09-02T00:00:00"/>
    <n v="36"/>
    <n v="5"/>
    <x v="1"/>
    <n v="8"/>
  </r>
  <r>
    <s v="Hulkey Fasteners"/>
    <s v="C1212"/>
    <n v="1122"/>
    <s v="Airframe fasteners"/>
    <n v="4.25"/>
    <n v="19500"/>
    <n v="82875"/>
    <n v="30"/>
    <d v="2011-08-05T00:00:00"/>
    <d v="2011-08-13T00:00:00"/>
    <n v="37"/>
    <n v="6"/>
    <x v="5"/>
    <n v="8"/>
  </r>
  <r>
    <s v="Hulkey Fasteners"/>
    <s v="C1313"/>
    <n v="3166"/>
    <s v="Electrical Connector"/>
    <n v="1.25"/>
    <n v="5600"/>
    <n v="7000"/>
    <n v="30"/>
    <d v="2011-08-25T00:00:00"/>
    <d v="2011-08-29T00:00:00"/>
    <n v="38"/>
    <n v="5"/>
    <x v="1"/>
    <n v="4"/>
  </r>
  <r>
    <s v="Hulkey Fasteners"/>
    <s v="C2323"/>
    <n v="1122"/>
    <s v="Airframe fasteners"/>
    <n v="4.25"/>
    <n v="15500"/>
    <n v="65875"/>
    <n v="30"/>
    <d v="2011-09-04T00:00:00"/>
    <d v="2011-09-12T00:00:00"/>
    <n v="39"/>
    <n v="1"/>
    <x v="4"/>
    <n v="8"/>
  </r>
  <r>
    <s v="Hulkey Fasteners"/>
    <s v="C2929"/>
    <n v="3166"/>
    <s v="Electrical Connector"/>
    <n v="1.25"/>
    <n v="5500"/>
    <n v="6875"/>
    <n v="30"/>
    <d v="2011-09-01T00:00:00"/>
    <d v="2011-09-06T00:00:00"/>
    <n v="40"/>
    <n v="5"/>
    <x v="1"/>
    <n v="5"/>
  </r>
  <r>
    <s v="Hulkey Fasteners"/>
    <s v="C3232"/>
    <n v="1122"/>
    <s v="Airframe fasteners"/>
    <n v="4.25"/>
    <n v="18000"/>
    <n v="76500"/>
    <n v="30"/>
    <d v="2011-10-01T00:00:00"/>
    <d v="2011-10-08T00:00:00"/>
    <n v="41"/>
    <n v="7"/>
    <x v="0"/>
    <n v="7"/>
  </r>
  <r>
    <s v="Hulkey Fasteners"/>
    <s v="C3434"/>
    <n v="1122"/>
    <s v="Airframe fasteners"/>
    <n v="4.25"/>
    <n v="12500"/>
    <n v="53125"/>
    <n v="30"/>
    <d v="2011-09-05T00:00:00"/>
    <d v="2011-09-11T00:00:00"/>
    <n v="42"/>
    <n v="2"/>
    <x v="2"/>
    <n v="6"/>
  </r>
  <r>
    <s v="Hulkey Fasteners"/>
    <s v="C4545"/>
    <n v="1122"/>
    <s v="Airframe fasteners"/>
    <n v="4.25"/>
    <n v="15000"/>
    <n v="63750"/>
    <n v="30"/>
    <d v="2011-09-08T00:00:00"/>
    <d v="2011-09-15T00:00:00"/>
    <n v="43"/>
    <n v="5"/>
    <x v="1"/>
    <n v="7"/>
  </r>
  <r>
    <s v="Hulkey Fasteners"/>
    <s v="C5656"/>
    <n v="1122"/>
    <s v="Airframe fasteners"/>
    <n v="4.25"/>
    <n v="14500"/>
    <n v="61625"/>
    <n v="30"/>
    <d v="2011-09-28T00:00:00"/>
    <d v="2011-10-03T00:00:00"/>
    <n v="44"/>
    <n v="4"/>
    <x v="6"/>
    <n v="5"/>
  </r>
  <r>
    <s v="Hulkey Fasteners"/>
    <s v="C6765"/>
    <n v="5066"/>
    <s v="Shielded Cable/ft."/>
    <n v="0.95"/>
    <n v="25000"/>
    <n v="23750"/>
    <n v="30"/>
    <d v="2011-09-05T00:00:00"/>
    <d v="2011-09-12T00:00:00"/>
    <n v="45"/>
    <n v="2"/>
    <x v="2"/>
    <n v="7"/>
  </r>
  <r>
    <s v="Hulkey Fasteners"/>
    <s v="C7875"/>
    <n v="3166"/>
    <s v="Electrical Connector"/>
    <n v="1.25"/>
    <n v="5650"/>
    <n v="7062.5"/>
    <n v="30"/>
    <d v="2011-09-05T00:00:00"/>
    <d v="2011-09-10T00:00:00"/>
    <n v="46"/>
    <n v="2"/>
    <x v="2"/>
    <n v="5"/>
  </r>
  <r>
    <s v="Hulkey Fasteners"/>
    <s v="C8854"/>
    <n v="3166"/>
    <s v="Electrical Connector"/>
    <n v="1.25"/>
    <n v="5425"/>
    <n v="6781.25"/>
    <n v="30"/>
    <d v="2011-09-10T00:00:00"/>
    <d v="2011-09-15T00:00:00"/>
    <n v="47"/>
    <n v="7"/>
    <x v="0"/>
    <n v="5"/>
  </r>
  <r>
    <s v="Hulkey Fasteners"/>
    <s v="C8989"/>
    <n v="9966"/>
    <s v="Hatch Decal"/>
    <n v="0.75"/>
    <n v="500"/>
    <n v="375"/>
    <n v="30"/>
    <d v="2011-08-25T00:00:00"/>
    <d v="2011-08-31T00:00:00"/>
    <n v="48"/>
    <n v="5"/>
    <x v="1"/>
    <n v="6"/>
  </r>
  <r>
    <s v="Hulkey Fasteners"/>
    <s v="D1212"/>
    <n v="5066"/>
    <s v="Shielded Cable/ft."/>
    <n v="0.95"/>
    <n v="17500"/>
    <n v="16625"/>
    <n v="30"/>
    <d v="2011-09-15T00:00:00"/>
    <d v="2011-09-22T00:00:00"/>
    <n v="49"/>
    <n v="5"/>
    <x v="1"/>
    <n v="7"/>
  </r>
  <r>
    <s v="Hulkey Fasteners"/>
    <s v="D2121"/>
    <n v="1122"/>
    <s v="Airframe fasteners"/>
    <n v="4.25"/>
    <n v="17500"/>
    <n v="74375"/>
    <n v="30"/>
    <d v="2011-10-25T00:00:00"/>
    <d v="2011-11-03T00:00:00"/>
    <n v="50"/>
    <n v="3"/>
    <x v="3"/>
    <n v="9"/>
  </r>
  <r>
    <s v="Hulkey Fasteners"/>
    <s v="D3232"/>
    <n v="1122"/>
    <s v="Airframe fasteners"/>
    <n v="4.25"/>
    <n v="17000"/>
    <n v="72250"/>
    <n v="30"/>
    <d v="2011-10-11T00:00:00"/>
    <d v="2011-10-19T00:00:00"/>
    <n v="51"/>
    <n v="3"/>
    <x v="3"/>
    <n v="8"/>
  </r>
  <r>
    <s v="Manley Valve"/>
    <s v="A2345"/>
    <n v="6431"/>
    <s v="O-Ring"/>
    <n v="2.85"/>
    <n v="1250"/>
    <n v="3562.5"/>
    <n v="30"/>
    <d v="2011-10-05T00:00:00"/>
    <d v="2011-10-10T00:00:00"/>
    <n v="52"/>
    <n v="4"/>
    <x v="6"/>
    <n v="5"/>
  </r>
  <r>
    <s v="Manley Valve"/>
    <s v="A2356"/>
    <n v="7258"/>
    <s v="Pressure Gauge"/>
    <n v="100.5"/>
    <n v="95"/>
    <n v="9547.5"/>
    <n v="30"/>
    <d v="2011-10-20T00:00:00"/>
    <d v="2011-10-29T00:00:00"/>
    <n v="53"/>
    <n v="5"/>
    <x v="1"/>
    <n v="9"/>
  </r>
  <r>
    <s v="Manley Valve"/>
    <s v="A2367"/>
    <n v="9977"/>
    <s v="Panel Decal"/>
    <n v="1"/>
    <n v="525"/>
    <n v="525"/>
    <n v="30"/>
    <d v="2011-11-01T00:00:00"/>
    <d v="2011-11-07T00:00:00"/>
    <n v="54"/>
    <n v="3"/>
    <x v="3"/>
    <n v="6"/>
  </r>
  <r>
    <s v="Manley Valve"/>
    <s v="A2378"/>
    <n v="6431"/>
    <s v="O-Ring"/>
    <n v="2.85"/>
    <n v="1350"/>
    <n v="3847.5"/>
    <n v="30"/>
    <d v="2011-10-01T00:00:00"/>
    <d v="2011-10-07T00:00:00"/>
    <n v="55"/>
    <n v="7"/>
    <x v="0"/>
    <n v="6"/>
  </r>
  <r>
    <s v="Manley Valve"/>
    <s v="A9821"/>
    <n v="6431"/>
    <s v="O-Ring"/>
    <n v="2.85"/>
    <n v="1300"/>
    <n v="3705"/>
    <n v="30"/>
    <d v="2011-09-25T00:00:00"/>
    <d v="2011-10-01T00:00:00"/>
    <n v="56"/>
    <n v="1"/>
    <x v="4"/>
    <n v="6"/>
  </r>
  <r>
    <s v="Manley Valve"/>
    <s v="A9842"/>
    <n v="7258"/>
    <s v="Pressure Gauge"/>
    <n v="100.5"/>
    <n v="100"/>
    <n v="10050"/>
    <n v="30"/>
    <d v="2011-10-15T00:00:00"/>
    <d v="2011-10-24T00:00:00"/>
    <n v="57"/>
    <n v="7"/>
    <x v="0"/>
    <n v="9"/>
  </r>
  <r>
    <s v="Manley Valve"/>
    <s v="A9865"/>
    <n v="9967"/>
    <s v="Hatch Decal"/>
    <n v="0.85"/>
    <n v="550"/>
    <n v="467.5"/>
    <n v="30"/>
    <d v="2011-11-05T00:00:00"/>
    <d v="2011-11-11T00:00:00"/>
    <n v="58"/>
    <n v="7"/>
    <x v="0"/>
    <n v="6"/>
  </r>
  <r>
    <s v="Manley Valve"/>
    <s v="A9876"/>
    <n v="9955"/>
    <s v="Door Decal"/>
    <n v="0.55000000000000004"/>
    <n v="150"/>
    <n v="82.5"/>
    <n v="30"/>
    <d v="2011-11-01T00:00:00"/>
    <d v="2011-11-06T00:00:00"/>
    <n v="59"/>
    <n v="3"/>
    <x v="3"/>
    <n v="5"/>
  </r>
  <r>
    <s v="Manley Valve"/>
    <s v="C1111"/>
    <n v="9955"/>
    <s v="Door Decal"/>
    <n v="0.55000000000000004"/>
    <n v="125"/>
    <n v="68.75"/>
    <n v="30"/>
    <d v="2011-11-05T00:00:00"/>
    <d v="2011-11-10T00:00:00"/>
    <n v="60"/>
    <n v="7"/>
    <x v="0"/>
    <n v="5"/>
  </r>
  <r>
    <s v="Manley Valve"/>
    <s v="C2222"/>
    <n v="7258"/>
    <s v="Pressure Gauge"/>
    <n v="100.5"/>
    <n v="90"/>
    <n v="9045"/>
    <n v="30"/>
    <d v="2011-10-10T00:00:00"/>
    <d v="2011-10-17T00:00:00"/>
    <n v="61"/>
    <n v="2"/>
    <x v="2"/>
    <n v="7"/>
  </r>
  <r>
    <s v="Manley Valve"/>
    <s v="C3333"/>
    <n v="8148"/>
    <s v="Machined Valve"/>
    <n v="655.5"/>
    <n v="125"/>
    <n v="81937.5"/>
    <n v="30"/>
    <d v="2011-10-10T00:00:00"/>
    <d v="2011-10-17T00:00:00"/>
    <n v="62"/>
    <n v="2"/>
    <x v="2"/>
    <n v="7"/>
  </r>
  <r>
    <s v="Pylon Accessories"/>
    <s v="A9999"/>
    <n v="6433"/>
    <s v="O-Ring"/>
    <n v="2.95"/>
    <n v="1500"/>
    <n v="4425"/>
    <n v="15"/>
    <d v="2011-10-01T00:00:00"/>
    <d v="2011-10-10T00:00:00"/>
    <n v="63"/>
    <n v="7"/>
    <x v="0"/>
    <n v="9"/>
  </r>
  <r>
    <s v="Pylon Accessories"/>
    <s v="B1111"/>
    <n v="9764"/>
    <s v="Gasket"/>
    <n v="3.75"/>
    <n v="1980"/>
    <n v="7425"/>
    <n v="15"/>
    <d v="2011-09-20T00:00:00"/>
    <d v="2011-09-29T00:00:00"/>
    <n v="64"/>
    <n v="3"/>
    <x v="3"/>
    <n v="9"/>
  </r>
  <r>
    <s v="Pylon Accessories"/>
    <s v="C2211"/>
    <n v="9764"/>
    <s v="Gasket"/>
    <n v="3.75"/>
    <n v="1850"/>
    <n v="6937.5"/>
    <n v="15"/>
    <d v="2011-09-25T00:00:00"/>
    <d v="2011-10-05T00:00:00"/>
    <n v="65"/>
    <n v="1"/>
    <x v="4"/>
    <n v="10"/>
  </r>
  <r>
    <s v="Pylon Accessories"/>
    <s v="D1111"/>
    <n v="9764"/>
    <s v="Gasket"/>
    <n v="3.75"/>
    <n v="1800"/>
    <n v="6750"/>
    <n v="15"/>
    <d v="2011-09-28T00:00:00"/>
    <d v="2011-10-05T00:00:00"/>
    <n v="66"/>
    <n v="4"/>
    <x v="6"/>
    <n v="7"/>
  </r>
  <r>
    <s v="Pylon Accessories"/>
    <s v="D3333"/>
    <n v="9764"/>
    <s v="Gasket"/>
    <n v="3.75"/>
    <n v="1750"/>
    <n v="6562.5"/>
    <n v="15"/>
    <d v="2011-09-20T00:00:00"/>
    <d v="2011-09-25T00:00:00"/>
    <n v="67"/>
    <n v="3"/>
    <x v="3"/>
    <n v="5"/>
  </r>
  <r>
    <s v="Spacetime Technologies"/>
    <s v="A0111"/>
    <n v="6489"/>
    <s v="O-Ring"/>
    <n v="3"/>
    <n v="900"/>
    <n v="2700"/>
    <n v="25"/>
    <d v="2011-10-10T00:00:00"/>
    <d v="2011-10-18T00:00:00"/>
    <n v="68"/>
    <n v="2"/>
    <x v="2"/>
    <n v="8"/>
  </r>
  <r>
    <s v="Spacetime Technologies"/>
    <s v="A0533"/>
    <n v="9752"/>
    <s v="Gasket"/>
    <n v="4.05"/>
    <n v="1500"/>
    <n v="6075"/>
    <n v="25"/>
    <d v="2011-09-20T00:00:00"/>
    <d v="2011-09-25T00:00:00"/>
    <n v="69"/>
    <n v="3"/>
    <x v="3"/>
    <n v="5"/>
  </r>
  <r>
    <s v="Spacetime Technologies"/>
    <s v="A0555"/>
    <n v="6489"/>
    <s v="O-Ring"/>
    <n v="3"/>
    <n v="1100"/>
    <n v="3300"/>
    <n v="25"/>
    <d v="2011-10-05T00:00:00"/>
    <d v="2011-10-10T00:00:00"/>
    <n v="70"/>
    <n v="4"/>
    <x v="6"/>
    <n v="5"/>
  </r>
  <r>
    <s v="Spacetime Technologies"/>
    <s v="A0622"/>
    <n v="9752"/>
    <s v="Gasket"/>
    <n v="4.05"/>
    <n v="1550"/>
    <n v="6277.5"/>
    <n v="25"/>
    <d v="2011-09-25T00:00:00"/>
    <d v="2011-10-05T00:00:00"/>
    <n v="71"/>
    <n v="1"/>
    <x v="4"/>
    <n v="10"/>
  </r>
  <r>
    <s v="Spacetime Technologies"/>
    <s v="A0666"/>
    <n v="5125"/>
    <s v="Shielded Cable/ft."/>
    <n v="1.1499999999999999"/>
    <n v="15000"/>
    <n v="17250"/>
    <n v="25"/>
    <d v="2011-10-01T00:00:00"/>
    <d v="2011-10-15T00:00:00"/>
    <n v="72"/>
    <n v="7"/>
    <x v="0"/>
    <n v="14"/>
  </r>
  <r>
    <s v="Spacetime Technologies"/>
    <s v="A0777"/>
    <n v="6489"/>
    <s v="O-Ring"/>
    <n v="3"/>
    <n v="1050"/>
    <n v="3150"/>
    <n v="25"/>
    <d v="2011-10-29T00:00:00"/>
    <d v="2011-11-10T00:00:00"/>
    <n v="73"/>
    <n v="7"/>
    <x v="0"/>
    <n v="12"/>
  </r>
  <r>
    <s v="Spacetime Technologies"/>
    <s v="A1222"/>
    <n v="4111"/>
    <s v="Bolt-nut package"/>
    <n v="3.55"/>
    <n v="4200"/>
    <n v="14910"/>
    <n v="25"/>
    <d v="2011-09-15T00:00:00"/>
    <d v="2011-10-15T00:00:00"/>
    <n v="74"/>
    <n v="5"/>
    <x v="1"/>
    <n v="30"/>
  </r>
  <r>
    <s v="Spacetime Technologies"/>
    <s v="A1444"/>
    <n v="4111"/>
    <s v="Bolt-nut package"/>
    <n v="3.55"/>
    <n v="4250"/>
    <n v="15087.5"/>
    <n v="25"/>
    <d v="2011-09-20T00:00:00"/>
    <d v="2011-10-10T00:00:00"/>
    <n v="75"/>
    <n v="3"/>
    <x v="3"/>
    <n v="20"/>
  </r>
  <r>
    <s v="Spacetime Technologies"/>
    <s v="A1445"/>
    <n v="4111"/>
    <s v="Bolt-nut package"/>
    <n v="3.55"/>
    <n v="4200"/>
    <n v="14910"/>
    <n v="25"/>
    <d v="2011-09-25T00:00:00"/>
    <d v="2011-10-25T00:00:00"/>
    <n v="76"/>
    <n v="1"/>
    <x v="4"/>
    <n v="30"/>
  </r>
  <r>
    <s v="Spacetime Technologies"/>
    <s v="A1449"/>
    <n v="4111"/>
    <s v="Bolt-nut package"/>
    <n v="3.55"/>
    <n v="4600"/>
    <n v="16330"/>
    <n v="25"/>
    <d v="2011-10-05T00:00:00"/>
    <d v="2011-10-19T00:00:00"/>
    <n v="77"/>
    <n v="4"/>
    <x v="6"/>
    <n v="14"/>
  </r>
  <r>
    <s v="Spacetime Technologies"/>
    <s v="A3467"/>
    <n v="4111"/>
    <s v="Bolt-nut package"/>
    <n v="3.55"/>
    <n v="4800"/>
    <n v="17040"/>
    <n v="25"/>
    <d v="2011-09-05T00:00:00"/>
    <d v="2011-09-20T00:00:00"/>
    <n v="78"/>
    <n v="2"/>
    <x v="2"/>
    <n v="15"/>
  </r>
  <r>
    <s v="Spacetime Technologies"/>
    <s v="A5689"/>
    <n v="4111"/>
    <s v="Bolt-nut package"/>
    <n v="3.55"/>
    <n v="4585"/>
    <n v="16276.75"/>
    <n v="25"/>
    <d v="2011-09-10T00:00:00"/>
    <d v="2011-09-30T00:00:00"/>
    <n v="79"/>
    <n v="7"/>
    <x v="0"/>
    <n v="20"/>
  </r>
  <r>
    <s v="Steelpin Inc."/>
    <s v="A0115"/>
    <n v="5319"/>
    <s v="Shielded Cable/ft."/>
    <n v="1.1000000000000001"/>
    <n v="17500"/>
    <n v="19250"/>
    <n v="30"/>
    <d v="2011-08-20T00:00:00"/>
    <d v="2011-08-31T00:00:00"/>
    <n v="80"/>
    <n v="7"/>
    <x v="0"/>
    <n v="11"/>
  </r>
  <r>
    <s v="Steelpin Inc."/>
    <s v="A0123"/>
    <n v="4312"/>
    <s v="Bolt-nut package"/>
    <n v="3.75"/>
    <n v="4250"/>
    <n v="15937.5"/>
    <n v="30"/>
    <d v="2011-08-25T00:00:00"/>
    <d v="2011-09-01T00:00:00"/>
    <n v="81"/>
    <n v="5"/>
    <x v="1"/>
    <n v="7"/>
  </r>
  <r>
    <s v="Steelpin Inc."/>
    <s v="A0204"/>
    <n v="5319"/>
    <s v="Shielded Cable/ft."/>
    <n v="1.1000000000000001"/>
    <n v="16500"/>
    <n v="18150"/>
    <n v="30"/>
    <d v="2011-09-15T00:00:00"/>
    <d v="2011-10-05T00:00:00"/>
    <n v="82"/>
    <n v="5"/>
    <x v="1"/>
    <n v="20"/>
  </r>
  <r>
    <s v="Steelpin Inc."/>
    <s v="A0205"/>
    <n v="5677"/>
    <s v="Side Panel"/>
    <n v="195"/>
    <n v="120"/>
    <n v="23400"/>
    <n v="30"/>
    <d v="2011-11-02T00:00:00"/>
    <d v="2011-11-13T00:00:00"/>
    <n v="83"/>
    <n v="4"/>
    <x v="6"/>
    <n v="11"/>
  </r>
  <r>
    <s v="Steelpin Inc."/>
    <s v="A0207"/>
    <n v="4312"/>
    <s v="Bolt-nut package"/>
    <n v="3.75"/>
    <n v="4200"/>
    <n v="15750"/>
    <n v="30"/>
    <d v="2011-09-01T00:00:00"/>
    <d v="2011-09-10T00:00:00"/>
    <n v="84"/>
    <n v="5"/>
    <x v="1"/>
    <n v="9"/>
  </r>
  <r>
    <s v="Steelpin Inc."/>
    <s v="B0445"/>
    <n v="4312"/>
    <s v="Bolt-nut package"/>
    <n v="3.75"/>
    <n v="4150"/>
    <n v="15562.5"/>
    <n v="30"/>
    <d v="2011-09-03T00:00:00"/>
    <d v="2011-09-11T00:00:00"/>
    <n v="85"/>
    <n v="7"/>
    <x v="0"/>
    <n v="8"/>
  </r>
  <r>
    <s v="Steelpin Inc."/>
    <s v="B3022"/>
    <n v="5677"/>
    <s v="Side Panel"/>
    <n v="195"/>
    <n v="110"/>
    <n v="21450"/>
    <n v="30"/>
    <d v="2011-11-05T00:00:00"/>
    <d v="2011-11-17T00:00:00"/>
    <n v="86"/>
    <n v="7"/>
    <x v="0"/>
    <n v="12"/>
  </r>
  <r>
    <s v="Steelpin Inc."/>
    <s v="B3041"/>
    <n v="5234"/>
    <s v="Electrical Connector"/>
    <n v="1.65"/>
    <n v="4500"/>
    <n v="7425"/>
    <n v="30"/>
    <d v="2011-08-28T00:00:00"/>
    <d v="2011-09-05T00:00:00"/>
    <n v="87"/>
    <n v="1"/>
    <x v="4"/>
    <n v="8"/>
  </r>
  <r>
    <s v="Steelpin Inc."/>
    <s v="B3042"/>
    <n v="5234"/>
    <s v="Electrical Connector"/>
    <n v="1.65"/>
    <n v="4750"/>
    <n v="7837.5"/>
    <n v="30"/>
    <d v="2011-09-05T00:00:00"/>
    <d v="2011-09-13T00:00:00"/>
    <n v="88"/>
    <n v="2"/>
    <x v="2"/>
    <n v="8"/>
  </r>
  <r>
    <s v="Steelpin Inc."/>
    <s v="B3111"/>
    <n v="5234"/>
    <s v="Electrical Connector"/>
    <n v="1.65"/>
    <n v="4850"/>
    <n v="8002.5"/>
    <n v="30"/>
    <d v="2011-09-02T00:00:00"/>
    <d v="2011-09-11T00:00:00"/>
    <n v="89"/>
    <n v="6"/>
    <x v="5"/>
    <n v="9"/>
  </r>
  <r>
    <s v="Steelpin Inc."/>
    <s v="B3222"/>
    <n v="8008"/>
    <s v="Machined Valve"/>
    <n v="645"/>
    <n v="150"/>
    <n v="96750"/>
    <n v="30"/>
    <d v="2011-10-15T00:00:00"/>
    <d v="2011-10-26T00:00:00"/>
    <n v="90"/>
    <n v="7"/>
    <x v="0"/>
    <n v="11"/>
  </r>
  <r>
    <s v="Steelpin Inc."/>
    <s v="B3333"/>
    <n v="8008"/>
    <s v="Machined Valve"/>
    <n v="645"/>
    <n v="100"/>
    <n v="64500"/>
    <n v="30"/>
    <d v="2011-10-10T00:00:00"/>
    <d v="2011-10-21T00:00:00"/>
    <n v="91"/>
    <n v="2"/>
    <x v="2"/>
    <n v="11"/>
  </r>
  <r>
    <s v="Steelpin Inc."/>
    <s v="C0456"/>
    <n v="5677"/>
    <s v="Side Panel"/>
    <n v="195"/>
    <n v="130"/>
    <n v="25350"/>
    <n v="30"/>
    <d v="2011-10-28T00:00:00"/>
    <d v="2011-11-07T00:00:00"/>
    <n v="92"/>
    <n v="6"/>
    <x v="5"/>
    <n v="10"/>
  </r>
  <r>
    <s v="Steelpin Inc."/>
    <s v="C0467"/>
    <n v="8008"/>
    <s v="Machined Valve"/>
    <n v="645"/>
    <n v="120"/>
    <n v="77400"/>
    <n v="30"/>
    <d v="2011-10-28T00:00:00"/>
    <d v="2011-11-04T00:00:00"/>
    <n v="93"/>
    <n v="6"/>
    <x v="5"/>
    <n v="7"/>
  </r>
  <r>
    <s v="Steelpin Inc."/>
    <s v="C0589"/>
    <n v="5319"/>
    <s v="Shielded Cable/ft."/>
    <n v="1.1000000000000001"/>
    <n v="18100"/>
    <n v="19910"/>
    <n v="30"/>
    <d v="2011-08-25T00:00:00"/>
    <d v="2011-09-05T00:00:00"/>
    <n v="94"/>
    <n v="5"/>
    <x v="1"/>
    <n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gridDropZones="1" multipleFieldFilters="0">
  <location ref="U35:X44" firstHeaderRow="1" firstDataRow="2" firstDataCol="1"/>
  <pivotFields count="14">
    <pivotField compact="0" outline="0" showAll="0"/>
    <pivotField compact="0" outline="0" showAll="0"/>
    <pivotField compact="0" outline="0" showAll="0"/>
    <pivotField compact="0" outline="0" showAll="0"/>
    <pivotField compact="0" numFmtId="44" outline="0" showAll="0"/>
    <pivotField compact="0" numFmtId="165" outline="0" showAll="0"/>
    <pivotField dataField="1" compact="0" numFmtId="44" outline="0" showAll="0"/>
    <pivotField compact="0" outline="0" showAll="0"/>
    <pivotField compact="0" numFmtId="164" outline="0" showAll="0"/>
    <pivotField compact="0" numFmtId="164" outline="0" showAll="0"/>
    <pivotField compact="0" outline="0" showAll="0"/>
    <pivotField compact="0" outline="0" showAll="0"/>
    <pivotField axis="axisRow" compact="0" outline="0" showAll="0">
      <items count="8">
        <item x="4"/>
        <item x="2"/>
        <item x="3"/>
        <item x="6"/>
        <item x="1"/>
        <item x="5"/>
        <item x="0"/>
        <item t="default"/>
      </items>
    </pivotField>
    <pivotField dataField="1" compact="0" outline="0" showAll="0"/>
  </pivotFields>
  <rowFields count="1">
    <field x="1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unt of Days" fld="13" subtotal="count" baseField="12" baseItem="0"/>
    <dataField name="Average of Days" fld="13" subtotal="average" baseField="12" baseItem="0"/>
    <dataField name="Average of Cost per order" fld="6" subtotal="average" baseField="12" baseItem="0" numFmtId="43"/>
  </dataFields>
  <formats count="1">
    <format dxfId="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5"/>
  <sheetViews>
    <sheetView tabSelected="1" zoomScale="90" zoomScaleNormal="90" zoomScalePageLayoutView="125" workbookViewId="0">
      <pane ySplit="21" topLeftCell="A22" activePane="bottomLeft" state="frozen"/>
      <selection pane="bottomLeft" activeCell="D15" sqref="D15"/>
    </sheetView>
  </sheetViews>
  <sheetFormatPr defaultColWidth="8.85546875" defaultRowHeight="12.75" x14ac:dyDescent="0.2"/>
  <cols>
    <col min="1" max="1" width="22.140625" bestFit="1" customWidth="1"/>
    <col min="2" max="2" width="9.85546875" bestFit="1" customWidth="1"/>
    <col min="3" max="3" width="8.7109375" bestFit="1" customWidth="1"/>
    <col min="4" max="4" width="18.42578125" bestFit="1" customWidth="1"/>
    <col min="5" max="5" width="9.5703125" bestFit="1" customWidth="1"/>
    <col min="6" max="6" width="9.5703125" style="66" customWidth="1"/>
    <col min="7" max="7" width="14.85546875" style="66" customWidth="1"/>
    <col min="8" max="8" width="9.5703125" style="66" customWidth="1"/>
    <col min="9" max="9" width="8.7109375" bestFit="1" customWidth="1"/>
    <col min="10" max="10" width="14.28515625" bestFit="1" customWidth="1"/>
    <col min="11" max="11" width="19.140625" bestFit="1" customWidth="1"/>
    <col min="12" max="12" width="11.140625" bestFit="1" customWidth="1"/>
    <col min="13" max="13" width="12" bestFit="1" customWidth="1"/>
    <col min="14" max="14" width="5" customWidth="1"/>
    <col min="15" max="15" width="5.28515625" style="55" customWidth="1"/>
    <col min="16" max="16" width="11.140625" style="55" bestFit="1" customWidth="1"/>
    <col min="17" max="17" width="5.42578125" style="53" bestFit="1" customWidth="1"/>
    <col min="18" max="18" width="7.7109375" style="68" bestFit="1" customWidth="1"/>
    <col min="19" max="19" width="12.85546875" style="68" customWidth="1"/>
    <col min="21" max="21" width="12" customWidth="1"/>
    <col min="22" max="22" width="13.85546875" customWidth="1"/>
    <col min="23" max="23" width="16.140625" customWidth="1"/>
    <col min="24" max="24" width="25.28515625" bestFit="1" customWidth="1"/>
  </cols>
  <sheetData>
    <row r="1" spans="1:17" ht="12" customHeight="1" x14ac:dyDescent="0.2">
      <c r="A1" s="41" t="s">
        <v>263</v>
      </c>
      <c r="F1" s="63"/>
      <c r="G1" s="63"/>
      <c r="H1" s="63"/>
      <c r="O1" s="69" t="s">
        <v>269</v>
      </c>
      <c r="P1" s="69"/>
    </row>
    <row r="2" spans="1:17" ht="12" customHeight="1" x14ac:dyDescent="0.2">
      <c r="A2" s="41"/>
      <c r="F2" s="63"/>
      <c r="G2" s="63"/>
      <c r="H2" s="63"/>
      <c r="O2" s="68"/>
      <c r="P2" s="68"/>
      <c r="Q2" s="68"/>
    </row>
    <row r="3" spans="1:17" ht="12" customHeight="1" x14ac:dyDescent="0.2">
      <c r="A3" s="41"/>
      <c r="F3" s="63"/>
      <c r="G3" s="63"/>
      <c r="H3" s="63"/>
      <c r="O3" s="68"/>
      <c r="P3" s="68"/>
      <c r="Q3" s="68"/>
    </row>
    <row r="4" spans="1:17" ht="12" customHeight="1" x14ac:dyDescent="0.2">
      <c r="A4" s="41"/>
      <c r="F4" s="63"/>
      <c r="G4" s="63"/>
      <c r="H4" s="63"/>
      <c r="O4" s="68"/>
      <c r="P4" s="68"/>
      <c r="Q4" s="68"/>
    </row>
    <row r="5" spans="1:17" ht="12" customHeight="1" x14ac:dyDescent="0.2">
      <c r="A5" s="41"/>
      <c r="F5" s="63"/>
      <c r="G5" s="63"/>
      <c r="H5" s="63"/>
      <c r="O5" s="68"/>
      <c r="P5" s="68"/>
      <c r="Q5" s="68"/>
    </row>
    <row r="6" spans="1:17" ht="12" customHeight="1" x14ac:dyDescent="0.2">
      <c r="A6" s="41"/>
      <c r="F6" s="63"/>
      <c r="G6" s="63"/>
      <c r="H6" s="63"/>
      <c r="O6" s="68"/>
      <c r="P6" s="68"/>
      <c r="Q6" s="68"/>
    </row>
    <row r="7" spans="1:17" ht="12" customHeight="1" x14ac:dyDescent="0.2">
      <c r="A7" s="41"/>
      <c r="F7" s="63"/>
      <c r="G7" s="63"/>
      <c r="H7" s="63"/>
      <c r="O7" s="68"/>
      <c r="P7" s="68"/>
      <c r="Q7" s="68"/>
    </row>
    <row r="8" spans="1:17" ht="12" customHeight="1" x14ac:dyDescent="0.2">
      <c r="A8" s="41"/>
      <c r="F8" s="63"/>
      <c r="G8" s="63"/>
      <c r="H8" s="63"/>
      <c r="O8" s="68"/>
      <c r="P8" s="68"/>
      <c r="Q8" s="68"/>
    </row>
    <row r="9" spans="1:17" ht="12" customHeight="1" x14ac:dyDescent="0.2">
      <c r="A9" s="41"/>
      <c r="F9" s="63"/>
      <c r="G9" s="63"/>
      <c r="H9" s="63"/>
      <c r="O9" s="68"/>
      <c r="P9" s="68"/>
      <c r="Q9" s="68"/>
    </row>
    <row r="10" spans="1:17" ht="12" customHeight="1" x14ac:dyDescent="0.2">
      <c r="A10" s="41"/>
      <c r="F10" s="63"/>
      <c r="G10" s="63"/>
      <c r="H10" s="63"/>
      <c r="O10" s="68"/>
      <c r="P10" s="68"/>
      <c r="Q10" s="68"/>
    </row>
    <row r="11" spans="1:17" ht="12" customHeight="1" x14ac:dyDescent="0.2">
      <c r="A11" s="41"/>
      <c r="F11" s="63"/>
      <c r="G11" s="63"/>
      <c r="H11" s="63"/>
      <c r="O11" s="68"/>
      <c r="P11" s="68"/>
      <c r="Q11" s="68"/>
    </row>
    <row r="12" spans="1:17" ht="12" customHeight="1" x14ac:dyDescent="0.2">
      <c r="A12" s="41"/>
      <c r="F12" s="63"/>
      <c r="G12" s="63"/>
      <c r="H12" s="63"/>
      <c r="O12" s="68"/>
      <c r="P12" s="68"/>
      <c r="Q12" s="68"/>
    </row>
    <row r="13" spans="1:17" ht="12" customHeight="1" x14ac:dyDescent="0.2">
      <c r="A13" s="41"/>
      <c r="F13" s="63"/>
      <c r="G13" s="63"/>
      <c r="H13" s="63"/>
      <c r="O13" s="68"/>
      <c r="P13" s="68"/>
      <c r="Q13" s="68"/>
    </row>
    <row r="14" spans="1:17" ht="12" customHeight="1" x14ac:dyDescent="0.2">
      <c r="A14" s="41"/>
      <c r="F14" s="63"/>
      <c r="G14" s="63"/>
      <c r="H14" s="63"/>
      <c r="O14" s="68"/>
      <c r="P14" s="68"/>
      <c r="Q14" s="68"/>
    </row>
    <row r="15" spans="1:17" ht="12" customHeight="1" x14ac:dyDescent="0.2">
      <c r="A15" s="41"/>
      <c r="F15" s="63"/>
      <c r="G15" s="63"/>
      <c r="H15" s="63"/>
      <c r="O15" s="68"/>
      <c r="P15" s="68"/>
      <c r="Q15" s="68"/>
    </row>
    <row r="16" spans="1:17" ht="12" customHeight="1" x14ac:dyDescent="0.2">
      <c r="A16" s="41"/>
      <c r="F16" s="63"/>
      <c r="G16" s="63"/>
      <c r="H16" s="63"/>
      <c r="O16" s="68"/>
      <c r="P16" s="68"/>
      <c r="Q16" s="68"/>
    </row>
    <row r="17" spans="1:23" ht="12" customHeight="1" x14ac:dyDescent="0.2">
      <c r="A17" s="41"/>
      <c r="F17" s="63"/>
      <c r="G17" s="63"/>
      <c r="H17" s="63"/>
      <c r="O17" s="68"/>
      <c r="P17" s="68"/>
      <c r="Q17" s="68"/>
    </row>
    <row r="18" spans="1:23" ht="12" customHeight="1" x14ac:dyDescent="0.2">
      <c r="A18" s="41"/>
      <c r="F18" s="63"/>
      <c r="G18" s="63"/>
      <c r="H18" s="63"/>
      <c r="O18" s="68"/>
      <c r="P18" s="68"/>
      <c r="Q18" s="68"/>
    </row>
    <row r="19" spans="1:23" ht="12" customHeight="1" x14ac:dyDescent="0.2">
      <c r="A19" s="41"/>
      <c r="F19" s="63"/>
      <c r="G19" s="63"/>
      <c r="H19" s="63"/>
      <c r="O19" s="68"/>
      <c r="P19" s="68"/>
      <c r="Q19" s="68"/>
    </row>
    <row r="20" spans="1:23" ht="12" customHeight="1" x14ac:dyDescent="0.2">
      <c r="A20" s="41"/>
      <c r="F20" s="63"/>
      <c r="G20" s="63"/>
      <c r="H20" s="63"/>
      <c r="O20" s="68"/>
      <c r="P20" s="68"/>
      <c r="Q20" s="68"/>
    </row>
    <row r="21" spans="1:23" ht="13.5" thickBot="1" x14ac:dyDescent="0.25">
      <c r="A21" s="35" t="s">
        <v>123</v>
      </c>
      <c r="B21" s="35" t="s">
        <v>108</v>
      </c>
      <c r="C21" s="35" t="s">
        <v>109</v>
      </c>
      <c r="D21" s="35" t="s">
        <v>110</v>
      </c>
      <c r="E21" s="35" t="s">
        <v>111</v>
      </c>
      <c r="F21" s="64" t="s">
        <v>302</v>
      </c>
      <c r="G21" s="70" t="s">
        <v>304</v>
      </c>
      <c r="H21" s="64" t="s">
        <v>303</v>
      </c>
      <c r="I21" s="35" t="s">
        <v>0</v>
      </c>
      <c r="J21" s="35" t="s">
        <v>112</v>
      </c>
      <c r="K21" s="35" t="s">
        <v>124</v>
      </c>
      <c r="L21" s="35" t="s">
        <v>122</v>
      </c>
      <c r="M21" s="35" t="s">
        <v>113</v>
      </c>
      <c r="N21" s="15" t="s">
        <v>264</v>
      </c>
      <c r="O21" s="54" t="s">
        <v>270</v>
      </c>
      <c r="P21" s="54" t="s">
        <v>271</v>
      </c>
      <c r="Q21" s="54" t="s">
        <v>291</v>
      </c>
      <c r="R21" s="54" t="s">
        <v>305</v>
      </c>
      <c r="S21" s="54" t="s">
        <v>306</v>
      </c>
      <c r="U21" s="62" t="s">
        <v>300</v>
      </c>
    </row>
    <row r="22" spans="1:23" ht="15.75" thickTop="1" x14ac:dyDescent="0.2">
      <c r="A22" s="4" t="s">
        <v>8</v>
      </c>
      <c r="B22" s="1" t="s">
        <v>54</v>
      </c>
      <c r="C22" s="7">
        <v>4224</v>
      </c>
      <c r="D22" s="6" t="s">
        <v>5</v>
      </c>
      <c r="E22" s="3">
        <v>3.95</v>
      </c>
      <c r="F22" s="65" t="str">
        <f>IF(E22&lt;10,"small",IF(E22&gt;77,"BIG","Medium"))</f>
        <v>small</v>
      </c>
      <c r="G22" s="71" t="str">
        <f>IF(E22&lt;2,"&lt;$2",IF(E22&lt;5,"$2 to $5",IF(E22&lt;75,"$5 to $75",IF(E22&lt;150,"$75 to $150",IF(E22&lt;300,"$150 to $300","&gt;$300")))))</f>
        <v>$2 to $5</v>
      </c>
      <c r="H22" s="65" t="str">
        <f>IF(I22&lt;200,"&lt;200",IF(I22&gt;2000,"&gt;2,000","200-2,000"))</f>
        <v>&gt;2,000</v>
      </c>
      <c r="I22" s="2">
        <v>4500</v>
      </c>
      <c r="J22" s="3">
        <f t="shared" ref="J22:J53" si="0">E22*I22</f>
        <v>17775</v>
      </c>
      <c r="K22" s="12">
        <v>30</v>
      </c>
      <c r="L22" s="5">
        <v>40831</v>
      </c>
      <c r="M22" s="5">
        <v>40836</v>
      </c>
      <c r="N22">
        <v>1</v>
      </c>
      <c r="O22" s="53">
        <f>WEEKDAY(L22,1)</f>
        <v>7</v>
      </c>
      <c r="P22" s="53" t="str">
        <f>VLOOKUP(O22,$U$22:$W$33,3)</f>
        <v>Saturday</v>
      </c>
      <c r="Q22" s="53">
        <f>M22-L22</f>
        <v>5</v>
      </c>
      <c r="R22" s="68">
        <f>MONTH(L22)</f>
        <v>10</v>
      </c>
      <c r="S22" s="68" t="str">
        <f>VLOOKUP(R22,$U$22:$W$33,2)</f>
        <v>October</v>
      </c>
      <c r="U22" s="51">
        <v>1</v>
      </c>
      <c r="V22" s="52" t="s">
        <v>272</v>
      </c>
      <c r="W22" s="52" t="s">
        <v>273</v>
      </c>
    </row>
    <row r="23" spans="1:23" ht="15" x14ac:dyDescent="0.2">
      <c r="A23" s="4" t="s">
        <v>8</v>
      </c>
      <c r="B23" s="1" t="s">
        <v>115</v>
      </c>
      <c r="C23" s="1">
        <v>5417</v>
      </c>
      <c r="D23" s="4" t="s">
        <v>98</v>
      </c>
      <c r="E23" s="14">
        <v>255</v>
      </c>
      <c r="F23" s="65" t="str">
        <f t="shared" ref="F23:F86" si="1">IF(E23&lt;10,"small",IF(E23&gt;77,"BIG","Medium"))</f>
        <v>BIG</v>
      </c>
      <c r="G23" s="71" t="str">
        <f t="shared" ref="G23:G86" si="2">IF(E23&lt;2,"&lt;$2",IF(E23&lt;5,"$2 to $5",IF(E23&lt;75,"$5 to $75",IF(E23&lt;150,"$75 to $150",IF(E23&lt;300,"$150 to $300","&gt;$300")))))</f>
        <v>$150 to $300</v>
      </c>
      <c r="H23" s="65" t="str">
        <f t="shared" ref="H23:H86" si="3">IF(I23&lt;200,"&lt;200",IF(I23&gt;2000,"&gt;2,000","200-2,000"))</f>
        <v>200-2,000</v>
      </c>
      <c r="I23" s="2">
        <v>500</v>
      </c>
      <c r="J23" s="3">
        <f t="shared" si="0"/>
        <v>127500</v>
      </c>
      <c r="K23" s="12">
        <v>30</v>
      </c>
      <c r="L23" s="5">
        <v>40836</v>
      </c>
      <c r="M23" s="5">
        <v>40843</v>
      </c>
      <c r="N23">
        <v>2</v>
      </c>
      <c r="O23" s="53">
        <f t="shared" ref="O23:O86" si="4">WEEKDAY(L23,1)</f>
        <v>5</v>
      </c>
      <c r="P23" s="53" t="str">
        <f t="shared" ref="P23:P86" si="5">VLOOKUP(O23,$U$22:$W$33,3)</f>
        <v>Thursday</v>
      </c>
      <c r="Q23" s="53">
        <f t="shared" ref="Q23:Q86" si="6">M23-L23</f>
        <v>7</v>
      </c>
      <c r="R23" s="68">
        <f t="shared" ref="R23:R86" si="7">MONTH(L23)</f>
        <v>10</v>
      </c>
      <c r="S23" s="68" t="str">
        <f t="shared" ref="S23:S86" si="8">VLOOKUP(R23,$U$22:$W$33,2)</f>
        <v>October</v>
      </c>
      <c r="U23" s="51">
        <v>2</v>
      </c>
      <c r="V23" s="52" t="s">
        <v>274</v>
      </c>
      <c r="W23" s="52" t="s">
        <v>275</v>
      </c>
    </row>
    <row r="24" spans="1:23" ht="15" x14ac:dyDescent="0.2">
      <c r="A24" s="4" t="s">
        <v>8</v>
      </c>
      <c r="B24" s="1" t="s">
        <v>55</v>
      </c>
      <c r="C24" s="7">
        <v>1243</v>
      </c>
      <c r="D24" s="6" t="s">
        <v>4</v>
      </c>
      <c r="E24" s="3">
        <v>4.25</v>
      </c>
      <c r="F24" s="65" t="str">
        <f t="shared" si="1"/>
        <v>small</v>
      </c>
      <c r="G24" s="71" t="str">
        <f t="shared" si="2"/>
        <v>$2 to $5</v>
      </c>
      <c r="H24" s="65" t="str">
        <f t="shared" si="3"/>
        <v>&gt;2,000</v>
      </c>
      <c r="I24" s="2">
        <v>10000</v>
      </c>
      <c r="J24" s="8">
        <f t="shared" si="0"/>
        <v>42500</v>
      </c>
      <c r="K24" s="12">
        <v>30</v>
      </c>
      <c r="L24" s="5">
        <v>40763</v>
      </c>
      <c r="M24" s="5">
        <v>40769</v>
      </c>
      <c r="N24">
        <v>3</v>
      </c>
      <c r="O24" s="53">
        <f t="shared" si="4"/>
        <v>2</v>
      </c>
      <c r="P24" s="53" t="str">
        <f t="shared" si="5"/>
        <v>Monday</v>
      </c>
      <c r="Q24" s="53">
        <f t="shared" si="6"/>
        <v>6</v>
      </c>
      <c r="R24" s="68">
        <f t="shared" si="7"/>
        <v>8</v>
      </c>
      <c r="S24" s="68" t="str">
        <f t="shared" si="8"/>
        <v>August</v>
      </c>
      <c r="U24" s="51">
        <v>3</v>
      </c>
      <c r="V24" s="52" t="s">
        <v>276</v>
      </c>
      <c r="W24" s="52" t="s">
        <v>277</v>
      </c>
    </row>
    <row r="25" spans="1:23" ht="15" x14ac:dyDescent="0.2">
      <c r="A25" s="4" t="s">
        <v>8</v>
      </c>
      <c r="B25" s="1" t="s">
        <v>56</v>
      </c>
      <c r="C25" s="1">
        <v>5417</v>
      </c>
      <c r="D25" s="4" t="s">
        <v>98</v>
      </c>
      <c r="E25" s="3">
        <v>255</v>
      </c>
      <c r="F25" s="65" t="str">
        <f t="shared" si="1"/>
        <v>BIG</v>
      </c>
      <c r="G25" s="71" t="str">
        <f t="shared" si="2"/>
        <v>$150 to $300</v>
      </c>
      <c r="H25" s="65" t="str">
        <f t="shared" si="3"/>
        <v>200-2,000</v>
      </c>
      <c r="I25" s="2">
        <v>406</v>
      </c>
      <c r="J25" s="3">
        <f t="shared" si="0"/>
        <v>103530</v>
      </c>
      <c r="K25" s="12">
        <v>30</v>
      </c>
      <c r="L25" s="5">
        <v>40787</v>
      </c>
      <c r="M25" s="5">
        <v>40796</v>
      </c>
      <c r="N25">
        <v>4</v>
      </c>
      <c r="O25" s="53">
        <f t="shared" si="4"/>
        <v>5</v>
      </c>
      <c r="P25" s="53" t="str">
        <f t="shared" si="5"/>
        <v>Thursday</v>
      </c>
      <c r="Q25" s="53">
        <f t="shared" si="6"/>
        <v>9</v>
      </c>
      <c r="R25" s="68">
        <f t="shared" si="7"/>
        <v>9</v>
      </c>
      <c r="S25" s="68" t="str">
        <f t="shared" si="8"/>
        <v>September</v>
      </c>
      <c r="U25" s="51">
        <v>4</v>
      </c>
      <c r="V25" s="52" t="s">
        <v>278</v>
      </c>
      <c r="W25" s="52" t="s">
        <v>279</v>
      </c>
    </row>
    <row r="26" spans="1:23" ht="15" x14ac:dyDescent="0.2">
      <c r="A26" s="4" t="s">
        <v>8</v>
      </c>
      <c r="B26" s="1" t="s">
        <v>57</v>
      </c>
      <c r="C26" s="7">
        <v>1243</v>
      </c>
      <c r="D26" s="6" t="s">
        <v>4</v>
      </c>
      <c r="E26" s="3">
        <v>4.25</v>
      </c>
      <c r="F26" s="65" t="str">
        <f t="shared" si="1"/>
        <v>small</v>
      </c>
      <c r="G26" s="71" t="str">
        <f t="shared" si="2"/>
        <v>$2 to $5</v>
      </c>
      <c r="H26" s="65" t="str">
        <f t="shared" si="3"/>
        <v>&gt;2,000</v>
      </c>
      <c r="I26" s="2">
        <v>9000</v>
      </c>
      <c r="J26" s="8">
        <f t="shared" si="0"/>
        <v>38250</v>
      </c>
      <c r="K26" s="12">
        <v>30</v>
      </c>
      <c r="L26" s="5">
        <v>40791</v>
      </c>
      <c r="M26" s="5">
        <v>40798</v>
      </c>
      <c r="N26">
        <v>5</v>
      </c>
      <c r="O26" s="53">
        <f t="shared" si="4"/>
        <v>2</v>
      </c>
      <c r="P26" s="53" t="str">
        <f t="shared" si="5"/>
        <v>Monday</v>
      </c>
      <c r="Q26" s="53">
        <f t="shared" si="6"/>
        <v>7</v>
      </c>
      <c r="R26" s="68">
        <f t="shared" si="7"/>
        <v>9</v>
      </c>
      <c r="S26" s="68" t="str">
        <f t="shared" si="8"/>
        <v>September</v>
      </c>
      <c r="U26" s="51">
        <v>5</v>
      </c>
      <c r="V26" s="52" t="s">
        <v>280</v>
      </c>
      <c r="W26" s="52" t="s">
        <v>281</v>
      </c>
    </row>
    <row r="27" spans="1:23" ht="15" x14ac:dyDescent="0.2">
      <c r="A27" s="4" t="s">
        <v>8</v>
      </c>
      <c r="B27" s="1" t="s">
        <v>116</v>
      </c>
      <c r="C27" s="1">
        <v>5634</v>
      </c>
      <c r="D27" s="4" t="s">
        <v>99</v>
      </c>
      <c r="E27" s="3">
        <v>185</v>
      </c>
      <c r="F27" s="65" t="str">
        <f t="shared" si="1"/>
        <v>BIG</v>
      </c>
      <c r="G27" s="71" t="str">
        <f t="shared" si="2"/>
        <v>$150 to $300</v>
      </c>
      <c r="H27" s="65" t="str">
        <f t="shared" si="3"/>
        <v>&lt;200</v>
      </c>
      <c r="I27" s="2">
        <v>150</v>
      </c>
      <c r="J27" s="3">
        <f t="shared" si="0"/>
        <v>27750</v>
      </c>
      <c r="K27" s="12">
        <v>30</v>
      </c>
      <c r="L27" s="5">
        <v>40841</v>
      </c>
      <c r="M27" s="5">
        <v>40850</v>
      </c>
      <c r="N27">
        <v>6</v>
      </c>
      <c r="O27" s="53">
        <f t="shared" si="4"/>
        <v>3</v>
      </c>
      <c r="P27" s="53" t="str">
        <f t="shared" si="5"/>
        <v>Tuesday</v>
      </c>
      <c r="Q27" s="53">
        <f t="shared" si="6"/>
        <v>9</v>
      </c>
      <c r="R27" s="68">
        <f t="shared" si="7"/>
        <v>10</v>
      </c>
      <c r="S27" s="68" t="str">
        <f t="shared" si="8"/>
        <v>October</v>
      </c>
      <c r="U27" s="51">
        <v>6</v>
      </c>
      <c r="V27" s="52" t="s">
        <v>282</v>
      </c>
      <c r="W27" s="52" t="s">
        <v>283</v>
      </c>
    </row>
    <row r="28" spans="1:23" ht="15" x14ac:dyDescent="0.2">
      <c r="A28" s="4" t="s">
        <v>8</v>
      </c>
      <c r="B28" s="1" t="s">
        <v>58</v>
      </c>
      <c r="C28" s="1">
        <v>5634</v>
      </c>
      <c r="D28" s="4" t="s">
        <v>99</v>
      </c>
      <c r="E28" s="3">
        <v>185</v>
      </c>
      <c r="F28" s="65" t="str">
        <f t="shared" si="1"/>
        <v>BIG</v>
      </c>
      <c r="G28" s="71" t="str">
        <f t="shared" si="2"/>
        <v>$150 to $300</v>
      </c>
      <c r="H28" s="65" t="str">
        <f t="shared" si="3"/>
        <v>&lt;200</v>
      </c>
      <c r="I28" s="2">
        <v>140</v>
      </c>
      <c r="J28" s="3">
        <f t="shared" si="0"/>
        <v>25900</v>
      </c>
      <c r="K28" s="12">
        <v>30</v>
      </c>
      <c r="L28" s="5">
        <v>40845</v>
      </c>
      <c r="M28" s="5">
        <v>40851</v>
      </c>
      <c r="N28">
        <v>7</v>
      </c>
      <c r="O28" s="53">
        <f t="shared" si="4"/>
        <v>7</v>
      </c>
      <c r="P28" s="53" t="str">
        <f t="shared" si="5"/>
        <v>Saturday</v>
      </c>
      <c r="Q28" s="53">
        <f t="shared" si="6"/>
        <v>6</v>
      </c>
      <c r="R28" s="68">
        <f t="shared" si="7"/>
        <v>10</v>
      </c>
      <c r="S28" s="68" t="str">
        <f t="shared" si="8"/>
        <v>October</v>
      </c>
      <c r="U28" s="51">
        <v>7</v>
      </c>
      <c r="V28" s="52" t="s">
        <v>284</v>
      </c>
      <c r="W28" s="52" t="s">
        <v>285</v>
      </c>
    </row>
    <row r="29" spans="1:23" ht="15" x14ac:dyDescent="0.2">
      <c r="A29" s="4" t="s">
        <v>8</v>
      </c>
      <c r="B29" s="1" t="s">
        <v>59</v>
      </c>
      <c r="C29" s="7">
        <v>1243</v>
      </c>
      <c r="D29" s="6" t="s">
        <v>4</v>
      </c>
      <c r="E29" s="3">
        <v>4.25</v>
      </c>
      <c r="F29" s="65" t="str">
        <f t="shared" si="1"/>
        <v>small</v>
      </c>
      <c r="G29" s="71" t="str">
        <f t="shared" si="2"/>
        <v>$2 to $5</v>
      </c>
      <c r="H29" s="65" t="str">
        <f t="shared" si="3"/>
        <v>&gt;2,000</v>
      </c>
      <c r="I29" s="2">
        <v>10500</v>
      </c>
      <c r="J29" s="8">
        <f t="shared" si="0"/>
        <v>44625</v>
      </c>
      <c r="K29" s="12">
        <v>30</v>
      </c>
      <c r="L29" s="5">
        <v>40826</v>
      </c>
      <c r="M29" s="5">
        <v>40833</v>
      </c>
      <c r="N29">
        <v>8</v>
      </c>
      <c r="O29" s="53">
        <f t="shared" si="4"/>
        <v>2</v>
      </c>
      <c r="P29" s="53" t="str">
        <f t="shared" si="5"/>
        <v>Monday</v>
      </c>
      <c r="Q29" s="53">
        <f t="shared" si="6"/>
        <v>7</v>
      </c>
      <c r="R29" s="68">
        <f t="shared" si="7"/>
        <v>10</v>
      </c>
      <c r="S29" s="68" t="str">
        <f t="shared" si="8"/>
        <v>October</v>
      </c>
      <c r="U29" s="51">
        <v>8</v>
      </c>
      <c r="V29" s="52" t="s">
        <v>286</v>
      </c>
      <c r="W29" s="52"/>
    </row>
    <row r="30" spans="1:23" ht="15" x14ac:dyDescent="0.2">
      <c r="A30" s="6" t="s">
        <v>2</v>
      </c>
      <c r="B30" s="7" t="s">
        <v>9</v>
      </c>
      <c r="C30" s="7">
        <v>9399</v>
      </c>
      <c r="D30" s="6" t="s">
        <v>6</v>
      </c>
      <c r="E30" s="8">
        <v>3.65</v>
      </c>
      <c r="F30" s="65" t="str">
        <f t="shared" si="1"/>
        <v>small</v>
      </c>
      <c r="G30" s="71" t="str">
        <f t="shared" si="2"/>
        <v>$2 to $5</v>
      </c>
      <c r="H30" s="65" t="str">
        <f t="shared" si="3"/>
        <v>200-2,000</v>
      </c>
      <c r="I30" s="9">
        <v>1250</v>
      </c>
      <c r="J30" s="8">
        <f t="shared" si="0"/>
        <v>4562.5</v>
      </c>
      <c r="K30" s="13">
        <v>45</v>
      </c>
      <c r="L30" s="10">
        <v>40817</v>
      </c>
      <c r="M30" s="10">
        <v>40822</v>
      </c>
      <c r="N30">
        <v>9</v>
      </c>
      <c r="O30" s="53">
        <f t="shared" si="4"/>
        <v>7</v>
      </c>
      <c r="P30" s="53" t="str">
        <f t="shared" si="5"/>
        <v>Saturday</v>
      </c>
      <c r="Q30" s="53">
        <f t="shared" si="6"/>
        <v>5</v>
      </c>
      <c r="R30" s="68">
        <f t="shared" si="7"/>
        <v>10</v>
      </c>
      <c r="S30" s="68" t="str">
        <f t="shared" si="8"/>
        <v>October</v>
      </c>
      <c r="U30" s="51">
        <v>9</v>
      </c>
      <c r="V30" s="52" t="s">
        <v>287</v>
      </c>
      <c r="W30" s="52"/>
    </row>
    <row r="31" spans="1:23" ht="15" x14ac:dyDescent="0.2">
      <c r="A31" s="6" t="s">
        <v>2</v>
      </c>
      <c r="B31" s="7" t="s">
        <v>10</v>
      </c>
      <c r="C31" s="7">
        <v>9399</v>
      </c>
      <c r="D31" s="6" t="s">
        <v>6</v>
      </c>
      <c r="E31" s="8">
        <v>3.65</v>
      </c>
      <c r="F31" s="65" t="str">
        <f t="shared" si="1"/>
        <v>small</v>
      </c>
      <c r="G31" s="71" t="str">
        <f t="shared" si="2"/>
        <v>$2 to $5</v>
      </c>
      <c r="H31" s="65" t="str">
        <f t="shared" si="3"/>
        <v>200-2,000</v>
      </c>
      <c r="I31" s="9">
        <v>1450</v>
      </c>
      <c r="J31" s="8">
        <f t="shared" si="0"/>
        <v>5292.5</v>
      </c>
      <c r="K31" s="13">
        <v>45</v>
      </c>
      <c r="L31" s="10">
        <v>40819</v>
      </c>
      <c r="M31" s="10">
        <v>40824</v>
      </c>
      <c r="N31">
        <v>10</v>
      </c>
      <c r="O31" s="53">
        <f t="shared" si="4"/>
        <v>2</v>
      </c>
      <c r="P31" s="53" t="str">
        <f t="shared" si="5"/>
        <v>Monday</v>
      </c>
      <c r="Q31" s="53">
        <f t="shared" si="6"/>
        <v>5</v>
      </c>
      <c r="R31" s="68">
        <f t="shared" si="7"/>
        <v>10</v>
      </c>
      <c r="S31" s="68" t="str">
        <f t="shared" si="8"/>
        <v>October</v>
      </c>
      <c r="U31" s="51">
        <v>10</v>
      </c>
      <c r="V31" s="52" t="s">
        <v>288</v>
      </c>
      <c r="W31" s="52"/>
    </row>
    <row r="32" spans="1:23" ht="15" x14ac:dyDescent="0.2">
      <c r="A32" s="11" t="s">
        <v>2</v>
      </c>
      <c r="B32" s="1" t="s">
        <v>16</v>
      </c>
      <c r="C32" s="1">
        <v>5454</v>
      </c>
      <c r="D32" s="4" t="s">
        <v>98</v>
      </c>
      <c r="E32" s="3">
        <v>220</v>
      </c>
      <c r="F32" s="65" t="str">
        <f t="shared" si="1"/>
        <v>BIG</v>
      </c>
      <c r="G32" s="71" t="str">
        <f t="shared" si="2"/>
        <v>$150 to $300</v>
      </c>
      <c r="H32" s="65" t="str">
        <f t="shared" si="3"/>
        <v>200-2,000</v>
      </c>
      <c r="I32" s="2">
        <v>550</v>
      </c>
      <c r="J32" s="3">
        <f t="shared" si="0"/>
        <v>121000</v>
      </c>
      <c r="K32" s="13">
        <v>45</v>
      </c>
      <c r="L32" s="5">
        <v>40825</v>
      </c>
      <c r="M32" s="5">
        <v>40830</v>
      </c>
      <c r="N32">
        <v>11</v>
      </c>
      <c r="O32" s="53">
        <f t="shared" si="4"/>
        <v>1</v>
      </c>
      <c r="P32" s="53" t="str">
        <f t="shared" si="5"/>
        <v>Sunday</v>
      </c>
      <c r="Q32" s="53">
        <f t="shared" si="6"/>
        <v>5</v>
      </c>
      <c r="R32" s="68">
        <f t="shared" si="7"/>
        <v>10</v>
      </c>
      <c r="S32" s="68" t="str">
        <f t="shared" si="8"/>
        <v>October</v>
      </c>
      <c r="U32" s="51">
        <v>11</v>
      </c>
      <c r="V32" s="52" t="s">
        <v>289</v>
      </c>
      <c r="W32" s="52"/>
    </row>
    <row r="33" spans="1:24" ht="15" x14ac:dyDescent="0.2">
      <c r="A33" s="6" t="s">
        <v>2</v>
      </c>
      <c r="B33" s="7" t="s">
        <v>12</v>
      </c>
      <c r="C33" s="7">
        <v>9399</v>
      </c>
      <c r="D33" s="6" t="s">
        <v>6</v>
      </c>
      <c r="E33" s="8">
        <v>3.65</v>
      </c>
      <c r="F33" s="65" t="str">
        <f t="shared" si="1"/>
        <v>small</v>
      </c>
      <c r="G33" s="71" t="str">
        <f t="shared" si="2"/>
        <v>$2 to $5</v>
      </c>
      <c r="H33" s="65" t="str">
        <f t="shared" si="3"/>
        <v>200-2,000</v>
      </c>
      <c r="I33" s="9">
        <v>1470</v>
      </c>
      <c r="J33" s="8">
        <f t="shared" si="0"/>
        <v>5365.5</v>
      </c>
      <c r="K33" s="13">
        <v>45</v>
      </c>
      <c r="L33" s="10">
        <v>40823</v>
      </c>
      <c r="M33" s="10">
        <v>40828</v>
      </c>
      <c r="N33">
        <v>12</v>
      </c>
      <c r="O33" s="53">
        <f t="shared" si="4"/>
        <v>6</v>
      </c>
      <c r="P33" s="53" t="str">
        <f t="shared" si="5"/>
        <v>Friday</v>
      </c>
      <c r="Q33" s="53">
        <f t="shared" si="6"/>
        <v>5</v>
      </c>
      <c r="R33" s="68">
        <f t="shared" si="7"/>
        <v>10</v>
      </c>
      <c r="S33" s="68" t="str">
        <f t="shared" si="8"/>
        <v>October</v>
      </c>
      <c r="U33" s="51">
        <v>12</v>
      </c>
      <c r="V33" s="52" t="s">
        <v>290</v>
      </c>
      <c r="W33" s="52"/>
    </row>
    <row r="34" spans="1:24" x14ac:dyDescent="0.2">
      <c r="A34" s="6" t="s">
        <v>2</v>
      </c>
      <c r="B34" s="7" t="s">
        <v>11</v>
      </c>
      <c r="C34" s="7">
        <v>9399</v>
      </c>
      <c r="D34" s="6" t="s">
        <v>6</v>
      </c>
      <c r="E34" s="8">
        <v>3.65</v>
      </c>
      <c r="F34" s="65" t="str">
        <f t="shared" si="1"/>
        <v>small</v>
      </c>
      <c r="G34" s="71" t="str">
        <f t="shared" si="2"/>
        <v>$2 to $5</v>
      </c>
      <c r="H34" s="65" t="str">
        <f t="shared" si="3"/>
        <v>200-2,000</v>
      </c>
      <c r="I34" s="9">
        <v>1985</v>
      </c>
      <c r="J34" s="8">
        <f t="shared" si="0"/>
        <v>7245.25</v>
      </c>
      <c r="K34" s="13">
        <v>45</v>
      </c>
      <c r="L34" s="10">
        <v>40821</v>
      </c>
      <c r="M34" s="10">
        <v>40827</v>
      </c>
      <c r="N34">
        <v>13</v>
      </c>
      <c r="O34" s="53">
        <f t="shared" si="4"/>
        <v>4</v>
      </c>
      <c r="P34" s="53" t="str">
        <f t="shared" si="5"/>
        <v>Wednesday</v>
      </c>
      <c r="Q34" s="53">
        <f t="shared" si="6"/>
        <v>6</v>
      </c>
      <c r="R34" s="68">
        <f t="shared" si="7"/>
        <v>10</v>
      </c>
      <c r="S34" s="68" t="str">
        <f t="shared" si="8"/>
        <v>October</v>
      </c>
    </row>
    <row r="35" spans="1:24" x14ac:dyDescent="0.2">
      <c r="A35" s="11" t="s">
        <v>2</v>
      </c>
      <c r="B35" s="1" t="s">
        <v>13</v>
      </c>
      <c r="C35" s="1">
        <v>5454</v>
      </c>
      <c r="D35" s="4" t="s">
        <v>98</v>
      </c>
      <c r="E35" s="3">
        <v>220</v>
      </c>
      <c r="F35" s="65" t="str">
        <f t="shared" si="1"/>
        <v>BIG</v>
      </c>
      <c r="G35" s="71" t="str">
        <f t="shared" si="2"/>
        <v>$150 to $300</v>
      </c>
      <c r="H35" s="65" t="str">
        <f t="shared" si="3"/>
        <v>200-2,000</v>
      </c>
      <c r="I35" s="2">
        <v>500</v>
      </c>
      <c r="J35" s="3">
        <f t="shared" si="0"/>
        <v>110000</v>
      </c>
      <c r="K35" s="13">
        <v>45</v>
      </c>
      <c r="L35" s="5">
        <v>40831</v>
      </c>
      <c r="M35" s="5">
        <v>40836</v>
      </c>
      <c r="N35">
        <v>14</v>
      </c>
      <c r="O35" s="53">
        <f t="shared" si="4"/>
        <v>7</v>
      </c>
      <c r="P35" s="53" t="str">
        <f t="shared" si="5"/>
        <v>Saturday</v>
      </c>
      <c r="Q35" s="53">
        <f t="shared" si="6"/>
        <v>5</v>
      </c>
      <c r="R35" s="68">
        <f t="shared" si="7"/>
        <v>10</v>
      </c>
      <c r="S35" s="68" t="str">
        <f t="shared" si="8"/>
        <v>October</v>
      </c>
      <c r="V35" s="56" t="s">
        <v>296</v>
      </c>
    </row>
    <row r="36" spans="1:24" x14ac:dyDescent="0.2">
      <c r="A36" s="11" t="s">
        <v>2</v>
      </c>
      <c r="B36" s="1" t="s">
        <v>14</v>
      </c>
      <c r="C36" s="7">
        <v>4569</v>
      </c>
      <c r="D36" s="6" t="s">
        <v>5</v>
      </c>
      <c r="E36" s="3">
        <v>3.5</v>
      </c>
      <c r="F36" s="65" t="str">
        <f t="shared" si="1"/>
        <v>small</v>
      </c>
      <c r="G36" s="71" t="str">
        <f t="shared" si="2"/>
        <v>$2 to $5</v>
      </c>
      <c r="H36" s="65" t="str">
        <f t="shared" si="3"/>
        <v>&gt;2,000</v>
      </c>
      <c r="I36" s="2">
        <v>3900</v>
      </c>
      <c r="J36" s="3">
        <f t="shared" si="0"/>
        <v>13650</v>
      </c>
      <c r="K36" s="13">
        <v>45</v>
      </c>
      <c r="L36" s="5">
        <v>40821</v>
      </c>
      <c r="M36" s="5">
        <v>40826</v>
      </c>
      <c r="N36">
        <v>15</v>
      </c>
      <c r="O36" s="53">
        <f t="shared" si="4"/>
        <v>4</v>
      </c>
      <c r="P36" s="53" t="str">
        <f t="shared" si="5"/>
        <v>Wednesday</v>
      </c>
      <c r="Q36" s="53">
        <f t="shared" si="6"/>
        <v>5</v>
      </c>
      <c r="R36" s="68">
        <f t="shared" si="7"/>
        <v>10</v>
      </c>
      <c r="S36" s="68" t="str">
        <f t="shared" si="8"/>
        <v>October</v>
      </c>
      <c r="U36" s="56" t="s">
        <v>271</v>
      </c>
      <c r="V36" t="s">
        <v>293</v>
      </c>
      <c r="W36" t="s">
        <v>294</v>
      </c>
      <c r="X36" t="s">
        <v>295</v>
      </c>
    </row>
    <row r="37" spans="1:24" x14ac:dyDescent="0.2">
      <c r="A37" s="11" t="s">
        <v>2</v>
      </c>
      <c r="B37" s="1" t="s">
        <v>15</v>
      </c>
      <c r="C37" s="47">
        <v>1369</v>
      </c>
      <c r="D37" s="6" t="s">
        <v>4</v>
      </c>
      <c r="E37" s="3">
        <v>4.2</v>
      </c>
      <c r="F37" s="65" t="str">
        <f t="shared" si="1"/>
        <v>small</v>
      </c>
      <c r="G37" s="71" t="str">
        <f t="shared" si="2"/>
        <v>$2 to $5</v>
      </c>
      <c r="H37" s="65" t="str">
        <f t="shared" si="3"/>
        <v>&gt;2,000</v>
      </c>
      <c r="I37" s="2">
        <v>15000</v>
      </c>
      <c r="J37" s="8">
        <f t="shared" si="0"/>
        <v>63000</v>
      </c>
      <c r="K37" s="13">
        <v>45</v>
      </c>
      <c r="L37" s="5">
        <v>40811</v>
      </c>
      <c r="M37" s="5">
        <v>40816</v>
      </c>
      <c r="N37" s="22">
        <v>16</v>
      </c>
      <c r="O37" s="53">
        <f t="shared" si="4"/>
        <v>1</v>
      </c>
      <c r="P37" s="53" t="str">
        <f t="shared" si="5"/>
        <v>Sunday</v>
      </c>
      <c r="Q37" s="53">
        <f t="shared" si="6"/>
        <v>5</v>
      </c>
      <c r="R37" s="68">
        <f t="shared" si="7"/>
        <v>9</v>
      </c>
      <c r="S37" s="68" t="str">
        <f t="shared" si="8"/>
        <v>September</v>
      </c>
      <c r="U37" t="s">
        <v>273</v>
      </c>
      <c r="V37" s="20">
        <v>9</v>
      </c>
      <c r="W37" s="20">
        <v>10.111111111111111</v>
      </c>
      <c r="X37" s="57">
        <v>32806.111111111109</v>
      </c>
    </row>
    <row r="38" spans="1:24" x14ac:dyDescent="0.2">
      <c r="A38" s="11" t="s">
        <v>2</v>
      </c>
      <c r="B38" s="1" t="s">
        <v>17</v>
      </c>
      <c r="C38" s="1">
        <v>7258</v>
      </c>
      <c r="D38" s="4" t="s">
        <v>105</v>
      </c>
      <c r="E38" s="3">
        <v>90</v>
      </c>
      <c r="F38" s="65" t="str">
        <f t="shared" si="1"/>
        <v>BIG</v>
      </c>
      <c r="G38" s="71" t="str">
        <f t="shared" si="2"/>
        <v>$75 to $150</v>
      </c>
      <c r="H38" s="65" t="str">
        <f t="shared" si="3"/>
        <v>&lt;200</v>
      </c>
      <c r="I38" s="2">
        <v>100</v>
      </c>
      <c r="J38" s="3">
        <f t="shared" si="0"/>
        <v>9000</v>
      </c>
      <c r="K38" s="13">
        <v>45</v>
      </c>
      <c r="L38" s="5">
        <v>40780</v>
      </c>
      <c r="M38" s="5">
        <v>40783</v>
      </c>
      <c r="N38">
        <v>17</v>
      </c>
      <c r="O38" s="53">
        <f t="shared" si="4"/>
        <v>5</v>
      </c>
      <c r="P38" s="53" t="str">
        <f t="shared" si="5"/>
        <v>Thursday</v>
      </c>
      <c r="Q38" s="53">
        <f t="shared" si="6"/>
        <v>3</v>
      </c>
      <c r="R38" s="68">
        <f t="shared" si="7"/>
        <v>8</v>
      </c>
      <c r="S38" s="68" t="str">
        <f t="shared" si="8"/>
        <v>August</v>
      </c>
      <c r="U38" t="s">
        <v>275</v>
      </c>
      <c r="V38" s="20">
        <v>16</v>
      </c>
      <c r="W38" s="20">
        <v>7.5625</v>
      </c>
      <c r="X38" s="57">
        <v>27123.75</v>
      </c>
    </row>
    <row r="39" spans="1:24" x14ac:dyDescent="0.2">
      <c r="A39" s="11" t="s">
        <v>2</v>
      </c>
      <c r="B39" s="1" t="s">
        <v>18</v>
      </c>
      <c r="C39" s="1">
        <v>7258</v>
      </c>
      <c r="D39" s="4" t="s">
        <v>105</v>
      </c>
      <c r="E39" s="3">
        <v>90</v>
      </c>
      <c r="F39" s="65" t="str">
        <f t="shared" si="1"/>
        <v>BIG</v>
      </c>
      <c r="G39" s="71" t="str">
        <f t="shared" si="2"/>
        <v>$75 to $150</v>
      </c>
      <c r="H39" s="65" t="str">
        <f t="shared" si="3"/>
        <v>&lt;200</v>
      </c>
      <c r="I39" s="2">
        <v>120</v>
      </c>
      <c r="J39" s="3">
        <f t="shared" si="0"/>
        <v>10800</v>
      </c>
      <c r="K39" s="13">
        <v>45</v>
      </c>
      <c r="L39" s="5">
        <v>40791</v>
      </c>
      <c r="M39" s="5">
        <v>40795</v>
      </c>
      <c r="N39">
        <v>18</v>
      </c>
      <c r="O39" s="53">
        <f t="shared" si="4"/>
        <v>2</v>
      </c>
      <c r="P39" s="53" t="str">
        <f t="shared" si="5"/>
        <v>Monday</v>
      </c>
      <c r="Q39" s="53">
        <f t="shared" si="6"/>
        <v>4</v>
      </c>
      <c r="R39" s="68">
        <f t="shared" si="7"/>
        <v>9</v>
      </c>
      <c r="S39" s="68" t="str">
        <f t="shared" si="8"/>
        <v>September</v>
      </c>
      <c r="U39" t="s">
        <v>277</v>
      </c>
      <c r="V39" s="20">
        <v>15</v>
      </c>
      <c r="W39" s="20">
        <v>8.1999999999999993</v>
      </c>
      <c r="X39" s="57">
        <v>24095.5</v>
      </c>
    </row>
    <row r="40" spans="1:24" x14ac:dyDescent="0.2">
      <c r="A40" s="11" t="s">
        <v>2</v>
      </c>
      <c r="B40" s="1" t="s">
        <v>19</v>
      </c>
      <c r="C40" s="47">
        <v>1369</v>
      </c>
      <c r="D40" s="6" t="s">
        <v>4</v>
      </c>
      <c r="E40" s="3">
        <v>4.2</v>
      </c>
      <c r="F40" s="65" t="str">
        <f t="shared" si="1"/>
        <v>small</v>
      </c>
      <c r="G40" s="71" t="str">
        <f t="shared" si="2"/>
        <v>$2 to $5</v>
      </c>
      <c r="H40" s="65" t="str">
        <f t="shared" si="3"/>
        <v>&gt;2,000</v>
      </c>
      <c r="I40" s="2">
        <v>14000</v>
      </c>
      <c r="J40" s="8">
        <f t="shared" si="0"/>
        <v>58800</v>
      </c>
      <c r="K40" s="13">
        <v>45</v>
      </c>
      <c r="L40" s="5">
        <v>40813</v>
      </c>
      <c r="M40" s="5">
        <v>40819</v>
      </c>
      <c r="N40" s="22">
        <v>19</v>
      </c>
      <c r="O40" s="53">
        <f t="shared" si="4"/>
        <v>3</v>
      </c>
      <c r="P40" s="53" t="str">
        <f t="shared" si="5"/>
        <v>Tuesday</v>
      </c>
      <c r="Q40" s="53">
        <f t="shared" si="6"/>
        <v>6</v>
      </c>
      <c r="R40" s="68">
        <f t="shared" si="7"/>
        <v>9</v>
      </c>
      <c r="S40" s="68" t="str">
        <f t="shared" si="8"/>
        <v>September</v>
      </c>
      <c r="U40" t="s">
        <v>279</v>
      </c>
      <c r="V40" s="20">
        <v>10</v>
      </c>
      <c r="W40" s="20">
        <v>7.2</v>
      </c>
      <c r="X40" s="57">
        <v>16307.525</v>
      </c>
    </row>
    <row r="41" spans="1:24" x14ac:dyDescent="0.2">
      <c r="A41" s="11" t="s">
        <v>2</v>
      </c>
      <c r="B41" s="1" t="s">
        <v>20</v>
      </c>
      <c r="C41" s="1">
        <v>5275</v>
      </c>
      <c r="D41" s="4" t="s">
        <v>106</v>
      </c>
      <c r="E41" s="3">
        <v>1</v>
      </c>
      <c r="F41" s="65" t="str">
        <f t="shared" si="1"/>
        <v>small</v>
      </c>
      <c r="G41" s="71" t="str">
        <f t="shared" si="2"/>
        <v>&lt;$2</v>
      </c>
      <c r="H41" s="65" t="str">
        <f t="shared" si="3"/>
        <v>&gt;2,000</v>
      </c>
      <c r="I41" s="2">
        <v>25000</v>
      </c>
      <c r="J41" s="3">
        <f t="shared" si="0"/>
        <v>25000</v>
      </c>
      <c r="K41" s="13">
        <v>45</v>
      </c>
      <c r="L41" s="5">
        <v>40841</v>
      </c>
      <c r="M41" s="5">
        <v>40846</v>
      </c>
      <c r="N41">
        <v>20</v>
      </c>
      <c r="O41" s="53">
        <f t="shared" si="4"/>
        <v>3</v>
      </c>
      <c r="P41" s="53" t="str">
        <f t="shared" si="5"/>
        <v>Tuesday</v>
      </c>
      <c r="Q41" s="53">
        <f t="shared" si="6"/>
        <v>5</v>
      </c>
      <c r="R41" s="68">
        <f t="shared" si="7"/>
        <v>10</v>
      </c>
      <c r="S41" s="68" t="str">
        <f t="shared" si="8"/>
        <v>October</v>
      </c>
      <c r="U41" t="s">
        <v>281</v>
      </c>
      <c r="V41" s="20">
        <v>17</v>
      </c>
      <c r="W41" s="20">
        <v>9.235294117647058</v>
      </c>
      <c r="X41" s="57">
        <v>29274.705882352941</v>
      </c>
    </row>
    <row r="42" spans="1:24" x14ac:dyDescent="0.2">
      <c r="A42" s="11" t="s">
        <v>2</v>
      </c>
      <c r="B42" s="1" t="s">
        <v>21</v>
      </c>
      <c r="C42" s="47">
        <v>1369</v>
      </c>
      <c r="D42" s="6" t="s">
        <v>4</v>
      </c>
      <c r="E42" s="3">
        <v>4.2</v>
      </c>
      <c r="F42" s="65" t="str">
        <f t="shared" si="1"/>
        <v>small</v>
      </c>
      <c r="G42" s="71" t="str">
        <f t="shared" si="2"/>
        <v>$2 to $5</v>
      </c>
      <c r="H42" s="65" t="str">
        <f t="shared" si="3"/>
        <v>&gt;2,000</v>
      </c>
      <c r="I42" s="2">
        <v>10000</v>
      </c>
      <c r="J42" s="8">
        <f t="shared" si="0"/>
        <v>42000</v>
      </c>
      <c r="K42" s="13">
        <v>45</v>
      </c>
      <c r="L42" s="5">
        <v>40815</v>
      </c>
      <c r="M42" s="5">
        <v>40820</v>
      </c>
      <c r="N42" s="22">
        <v>21</v>
      </c>
      <c r="O42" s="53">
        <f t="shared" si="4"/>
        <v>5</v>
      </c>
      <c r="P42" s="53" t="str">
        <f t="shared" si="5"/>
        <v>Thursday</v>
      </c>
      <c r="Q42" s="53">
        <f t="shared" si="6"/>
        <v>5</v>
      </c>
      <c r="R42" s="68">
        <f t="shared" si="7"/>
        <v>9</v>
      </c>
      <c r="S42" s="68" t="str">
        <f t="shared" si="8"/>
        <v>September</v>
      </c>
      <c r="U42" t="s">
        <v>283</v>
      </c>
      <c r="V42" s="20">
        <v>5</v>
      </c>
      <c r="W42" s="20">
        <v>7.8</v>
      </c>
      <c r="X42" s="57">
        <v>39798.6</v>
      </c>
    </row>
    <row r="43" spans="1:24" x14ac:dyDescent="0.2">
      <c r="A43" s="6" t="s">
        <v>3</v>
      </c>
      <c r="B43" s="7" t="s">
        <v>22</v>
      </c>
      <c r="C43" s="7">
        <v>6321</v>
      </c>
      <c r="D43" s="6" t="s">
        <v>107</v>
      </c>
      <c r="E43" s="8">
        <v>2.4500000000000002</v>
      </c>
      <c r="F43" s="65" t="str">
        <f t="shared" si="1"/>
        <v>small</v>
      </c>
      <c r="G43" s="71" t="str">
        <f t="shared" si="2"/>
        <v>$2 to $5</v>
      </c>
      <c r="H43" s="65" t="str">
        <f t="shared" si="3"/>
        <v>200-2,000</v>
      </c>
      <c r="I43" s="9">
        <v>1300</v>
      </c>
      <c r="J43" s="8">
        <f t="shared" si="0"/>
        <v>3185.0000000000005</v>
      </c>
      <c r="K43" s="12">
        <v>30</v>
      </c>
      <c r="L43" s="10">
        <v>40780</v>
      </c>
      <c r="M43" s="10">
        <v>40790</v>
      </c>
      <c r="N43">
        <v>22</v>
      </c>
      <c r="O43" s="53">
        <f t="shared" si="4"/>
        <v>5</v>
      </c>
      <c r="P43" s="53" t="str">
        <f t="shared" si="5"/>
        <v>Thursday</v>
      </c>
      <c r="Q43" s="53">
        <f t="shared" si="6"/>
        <v>10</v>
      </c>
      <c r="R43" s="68">
        <f t="shared" si="7"/>
        <v>8</v>
      </c>
      <c r="S43" s="68" t="str">
        <f t="shared" si="8"/>
        <v>August</v>
      </c>
      <c r="U43" t="s">
        <v>285</v>
      </c>
      <c r="V43" s="20">
        <v>22</v>
      </c>
      <c r="W43" s="20">
        <v>8.545454545454545</v>
      </c>
      <c r="X43" s="57">
        <v>23697.920454545456</v>
      </c>
    </row>
    <row r="44" spans="1:24" x14ac:dyDescent="0.2">
      <c r="A44" s="6" t="s">
        <v>3</v>
      </c>
      <c r="B44" s="7" t="s">
        <v>23</v>
      </c>
      <c r="C44" s="7">
        <v>6321</v>
      </c>
      <c r="D44" s="6" t="s">
        <v>107</v>
      </c>
      <c r="E44" s="8">
        <v>2.4500000000000002</v>
      </c>
      <c r="F44" s="65" t="str">
        <f t="shared" si="1"/>
        <v>small</v>
      </c>
      <c r="G44" s="71" t="str">
        <f t="shared" si="2"/>
        <v>$2 to $5</v>
      </c>
      <c r="H44" s="65" t="str">
        <f t="shared" si="3"/>
        <v>200-2,000</v>
      </c>
      <c r="I44" s="9">
        <v>1200</v>
      </c>
      <c r="J44" s="8">
        <f t="shared" si="0"/>
        <v>2940</v>
      </c>
      <c r="K44" s="12">
        <v>30</v>
      </c>
      <c r="L44" s="10">
        <v>40798</v>
      </c>
      <c r="M44" s="10">
        <v>40809</v>
      </c>
      <c r="N44">
        <v>23</v>
      </c>
      <c r="O44" s="53">
        <f t="shared" si="4"/>
        <v>2</v>
      </c>
      <c r="P44" s="53" t="str">
        <f t="shared" si="5"/>
        <v>Monday</v>
      </c>
      <c r="Q44" s="53">
        <f t="shared" si="6"/>
        <v>11</v>
      </c>
      <c r="R44" s="68">
        <f t="shared" si="7"/>
        <v>9</v>
      </c>
      <c r="S44" s="68" t="str">
        <f t="shared" si="8"/>
        <v>September</v>
      </c>
      <c r="U44" t="s">
        <v>292</v>
      </c>
      <c r="V44" s="20">
        <v>94</v>
      </c>
      <c r="W44" s="20">
        <v>8.414893617021276</v>
      </c>
      <c r="X44" s="57">
        <v>26295.319148936171</v>
      </c>
    </row>
    <row r="45" spans="1:24" x14ac:dyDescent="0.2">
      <c r="A45" s="6" t="s">
        <v>3</v>
      </c>
      <c r="B45" s="7" t="s">
        <v>24</v>
      </c>
      <c r="C45" s="7">
        <v>6321</v>
      </c>
      <c r="D45" s="6" t="s">
        <v>107</v>
      </c>
      <c r="E45" s="8">
        <v>2.4500000000000002</v>
      </c>
      <c r="F45" s="65" t="str">
        <f t="shared" si="1"/>
        <v>small</v>
      </c>
      <c r="G45" s="71" t="str">
        <f t="shared" si="2"/>
        <v>$2 to $5</v>
      </c>
      <c r="H45" s="65" t="str">
        <f t="shared" si="3"/>
        <v>&gt;2,000</v>
      </c>
      <c r="I45" s="9">
        <v>2500</v>
      </c>
      <c r="J45" s="8">
        <f t="shared" si="0"/>
        <v>6125</v>
      </c>
      <c r="K45" s="12">
        <v>30</v>
      </c>
      <c r="L45" s="10">
        <v>40811</v>
      </c>
      <c r="M45" s="10">
        <v>40820</v>
      </c>
      <c r="N45">
        <v>24</v>
      </c>
      <c r="O45" s="53">
        <f t="shared" si="4"/>
        <v>1</v>
      </c>
      <c r="P45" s="53" t="str">
        <f t="shared" si="5"/>
        <v>Sunday</v>
      </c>
      <c r="Q45" s="53">
        <f t="shared" si="6"/>
        <v>9</v>
      </c>
      <c r="R45" s="68">
        <f t="shared" si="7"/>
        <v>9</v>
      </c>
      <c r="S45" s="68" t="str">
        <f t="shared" si="8"/>
        <v>September</v>
      </c>
    </row>
    <row r="46" spans="1:24" x14ac:dyDescent="0.2">
      <c r="A46" s="6" t="s">
        <v>3</v>
      </c>
      <c r="B46" s="7" t="s">
        <v>25</v>
      </c>
      <c r="C46" s="7">
        <v>6321</v>
      </c>
      <c r="D46" s="6" t="s">
        <v>107</v>
      </c>
      <c r="E46" s="8">
        <v>2.4500000000000002</v>
      </c>
      <c r="F46" s="65" t="str">
        <f t="shared" si="1"/>
        <v>small</v>
      </c>
      <c r="G46" s="71" t="str">
        <f t="shared" si="2"/>
        <v>$2 to $5</v>
      </c>
      <c r="H46" s="65" t="str">
        <f t="shared" si="3"/>
        <v>200-2,000</v>
      </c>
      <c r="I46" s="9">
        <v>1250</v>
      </c>
      <c r="J46" s="8">
        <f t="shared" si="0"/>
        <v>3062.5</v>
      </c>
      <c r="K46" s="12">
        <v>30</v>
      </c>
      <c r="L46" s="10">
        <v>40828</v>
      </c>
      <c r="M46" s="10">
        <v>40837</v>
      </c>
      <c r="N46">
        <v>25</v>
      </c>
      <c r="O46" s="53">
        <f t="shared" si="4"/>
        <v>4</v>
      </c>
      <c r="P46" s="53" t="str">
        <f t="shared" si="5"/>
        <v>Wednesday</v>
      </c>
      <c r="Q46" s="53">
        <f t="shared" si="6"/>
        <v>9</v>
      </c>
      <c r="R46" s="68">
        <f t="shared" si="7"/>
        <v>10</v>
      </c>
      <c r="S46" s="68" t="str">
        <f t="shared" si="8"/>
        <v>October</v>
      </c>
    </row>
    <row r="47" spans="1:24" x14ac:dyDescent="0.2">
      <c r="A47" s="6" t="s">
        <v>3</v>
      </c>
      <c r="B47" s="7" t="s">
        <v>26</v>
      </c>
      <c r="C47" s="7">
        <v>6321</v>
      </c>
      <c r="D47" s="6" t="s">
        <v>107</v>
      </c>
      <c r="E47" s="8">
        <v>2.4500000000000002</v>
      </c>
      <c r="F47" s="65" t="str">
        <f t="shared" si="1"/>
        <v>small</v>
      </c>
      <c r="G47" s="71" t="str">
        <f t="shared" si="2"/>
        <v>$2 to $5</v>
      </c>
      <c r="H47" s="65" t="str">
        <f t="shared" si="3"/>
        <v>200-2,000</v>
      </c>
      <c r="I47" s="9">
        <v>1500</v>
      </c>
      <c r="J47" s="8">
        <f t="shared" si="0"/>
        <v>3675.0000000000005</v>
      </c>
      <c r="K47" s="12">
        <v>30</v>
      </c>
      <c r="L47" s="10">
        <v>40841</v>
      </c>
      <c r="M47" s="10">
        <v>40849</v>
      </c>
      <c r="N47">
        <v>26</v>
      </c>
      <c r="O47" s="53">
        <f t="shared" si="4"/>
        <v>3</v>
      </c>
      <c r="P47" s="53" t="str">
        <f t="shared" si="5"/>
        <v>Tuesday</v>
      </c>
      <c r="Q47" s="53">
        <f t="shared" si="6"/>
        <v>8</v>
      </c>
      <c r="R47" s="68">
        <f t="shared" si="7"/>
        <v>10</v>
      </c>
      <c r="S47" s="68" t="str">
        <f t="shared" si="8"/>
        <v>October</v>
      </c>
    </row>
    <row r="48" spans="1:24" x14ac:dyDescent="0.2">
      <c r="A48" s="4" t="s">
        <v>3</v>
      </c>
      <c r="B48" s="1" t="s">
        <v>36</v>
      </c>
      <c r="C48" s="1">
        <v>5689</v>
      </c>
      <c r="D48" s="4" t="s">
        <v>99</v>
      </c>
      <c r="E48" s="3">
        <v>175</v>
      </c>
      <c r="F48" s="65" t="str">
        <f t="shared" si="1"/>
        <v>BIG</v>
      </c>
      <c r="G48" s="71" t="str">
        <f t="shared" si="2"/>
        <v>$150 to $300</v>
      </c>
      <c r="H48" s="65" t="str">
        <f t="shared" si="3"/>
        <v>&lt;200</v>
      </c>
      <c r="I48" s="2">
        <v>150</v>
      </c>
      <c r="J48" s="3">
        <f t="shared" si="0"/>
        <v>26250</v>
      </c>
      <c r="K48" s="12">
        <v>30</v>
      </c>
      <c r="L48" s="5">
        <v>40848</v>
      </c>
      <c r="M48" s="5">
        <v>40856</v>
      </c>
      <c r="N48">
        <v>27</v>
      </c>
      <c r="O48" s="53">
        <f t="shared" si="4"/>
        <v>3</v>
      </c>
      <c r="P48" s="53" t="str">
        <f t="shared" si="5"/>
        <v>Tuesday</v>
      </c>
      <c r="Q48" s="53">
        <f t="shared" si="6"/>
        <v>8</v>
      </c>
      <c r="R48" s="68">
        <f t="shared" si="7"/>
        <v>11</v>
      </c>
      <c r="S48" s="68" t="str">
        <f t="shared" si="8"/>
        <v>November</v>
      </c>
    </row>
    <row r="49" spans="1:19" x14ac:dyDescent="0.2">
      <c r="A49" s="4" t="s">
        <v>3</v>
      </c>
      <c r="B49" s="1" t="s">
        <v>35</v>
      </c>
      <c r="C49" s="1">
        <v>7268</v>
      </c>
      <c r="D49" s="4" t="s">
        <v>105</v>
      </c>
      <c r="E49" s="3">
        <v>95</v>
      </c>
      <c r="F49" s="65" t="str">
        <f t="shared" si="1"/>
        <v>BIG</v>
      </c>
      <c r="G49" s="71" t="str">
        <f t="shared" si="2"/>
        <v>$75 to $150</v>
      </c>
      <c r="H49" s="65" t="str">
        <f t="shared" si="3"/>
        <v>&lt;200</v>
      </c>
      <c r="I49" s="2">
        <v>110</v>
      </c>
      <c r="J49" s="3">
        <f t="shared" si="0"/>
        <v>10450</v>
      </c>
      <c r="K49" s="12">
        <v>30</v>
      </c>
      <c r="L49" s="5">
        <v>40848</v>
      </c>
      <c r="M49" s="5">
        <v>40859</v>
      </c>
      <c r="N49">
        <v>28</v>
      </c>
      <c r="O49" s="53">
        <f t="shared" si="4"/>
        <v>3</v>
      </c>
      <c r="P49" s="53" t="str">
        <f t="shared" si="5"/>
        <v>Tuesday</v>
      </c>
      <c r="Q49" s="53">
        <f t="shared" si="6"/>
        <v>11</v>
      </c>
      <c r="R49" s="68">
        <f t="shared" si="7"/>
        <v>11</v>
      </c>
      <c r="S49" s="68" t="str">
        <f t="shared" si="8"/>
        <v>November</v>
      </c>
    </row>
    <row r="50" spans="1:19" x14ac:dyDescent="0.2">
      <c r="A50" s="4" t="s">
        <v>3</v>
      </c>
      <c r="B50" s="1" t="s">
        <v>38</v>
      </c>
      <c r="C50" s="1">
        <v>7268</v>
      </c>
      <c r="D50" s="4" t="s">
        <v>105</v>
      </c>
      <c r="E50" s="3">
        <v>95</v>
      </c>
      <c r="F50" s="65" t="str">
        <f t="shared" si="1"/>
        <v>BIG</v>
      </c>
      <c r="G50" s="71" t="str">
        <f t="shared" si="2"/>
        <v>$75 to $150</v>
      </c>
      <c r="H50" s="65" t="str">
        <f t="shared" si="3"/>
        <v>&lt;200</v>
      </c>
      <c r="I50" s="2">
        <v>105</v>
      </c>
      <c r="J50" s="3">
        <f t="shared" si="0"/>
        <v>9975</v>
      </c>
      <c r="K50" s="12">
        <v>30</v>
      </c>
      <c r="L50" s="5">
        <v>40852</v>
      </c>
      <c r="M50" s="5">
        <v>40863</v>
      </c>
      <c r="N50">
        <v>29</v>
      </c>
      <c r="O50" s="53">
        <f t="shared" si="4"/>
        <v>7</v>
      </c>
      <c r="P50" s="53" t="str">
        <f t="shared" si="5"/>
        <v>Saturday</v>
      </c>
      <c r="Q50" s="53">
        <f t="shared" si="6"/>
        <v>11</v>
      </c>
      <c r="R50" s="68">
        <f t="shared" si="7"/>
        <v>11</v>
      </c>
      <c r="S50" s="68" t="str">
        <f t="shared" si="8"/>
        <v>November</v>
      </c>
    </row>
    <row r="51" spans="1:19" x14ac:dyDescent="0.2">
      <c r="A51" s="4" t="s">
        <v>3</v>
      </c>
      <c r="B51" s="1" t="s">
        <v>39</v>
      </c>
      <c r="C51" s="1">
        <v>5462</v>
      </c>
      <c r="D51" s="4" t="s">
        <v>106</v>
      </c>
      <c r="E51" s="3">
        <v>1.05</v>
      </c>
      <c r="F51" s="65" t="str">
        <f t="shared" si="1"/>
        <v>small</v>
      </c>
      <c r="G51" s="71" t="str">
        <f t="shared" si="2"/>
        <v>&lt;$2</v>
      </c>
      <c r="H51" s="65" t="str">
        <f t="shared" si="3"/>
        <v>&gt;2,000</v>
      </c>
      <c r="I51" s="2">
        <v>22500</v>
      </c>
      <c r="J51" s="3">
        <f t="shared" si="0"/>
        <v>23625</v>
      </c>
      <c r="K51" s="12">
        <v>30</v>
      </c>
      <c r="L51" s="5">
        <v>40775</v>
      </c>
      <c r="M51" s="5">
        <v>40781</v>
      </c>
      <c r="N51">
        <v>30</v>
      </c>
      <c r="O51" s="53">
        <f t="shared" si="4"/>
        <v>7</v>
      </c>
      <c r="P51" s="53" t="str">
        <f t="shared" si="5"/>
        <v>Saturday</v>
      </c>
      <c r="Q51" s="53">
        <f t="shared" si="6"/>
        <v>6</v>
      </c>
      <c r="R51" s="68">
        <f t="shared" si="7"/>
        <v>8</v>
      </c>
      <c r="S51" s="68" t="str">
        <f t="shared" si="8"/>
        <v>August</v>
      </c>
    </row>
    <row r="52" spans="1:19" x14ac:dyDescent="0.2">
      <c r="A52" s="4" t="s">
        <v>3</v>
      </c>
      <c r="B52" s="1" t="s">
        <v>40</v>
      </c>
      <c r="C52" s="1">
        <v>5689</v>
      </c>
      <c r="D52" s="4" t="s">
        <v>99</v>
      </c>
      <c r="E52" s="3">
        <v>175</v>
      </c>
      <c r="F52" s="65" t="str">
        <f t="shared" si="1"/>
        <v>BIG</v>
      </c>
      <c r="G52" s="71" t="str">
        <f t="shared" si="2"/>
        <v>$150 to $300</v>
      </c>
      <c r="H52" s="65" t="str">
        <f t="shared" si="3"/>
        <v>&lt;200</v>
      </c>
      <c r="I52" s="2">
        <v>175</v>
      </c>
      <c r="J52" s="3">
        <f t="shared" si="0"/>
        <v>30625</v>
      </c>
      <c r="K52" s="12">
        <v>30</v>
      </c>
      <c r="L52" s="5">
        <v>40852</v>
      </c>
      <c r="M52" s="5">
        <v>40862</v>
      </c>
      <c r="N52">
        <v>31</v>
      </c>
      <c r="O52" s="53">
        <f t="shared" si="4"/>
        <v>7</v>
      </c>
      <c r="P52" s="53" t="str">
        <f t="shared" si="5"/>
        <v>Saturday</v>
      </c>
      <c r="Q52" s="53">
        <f t="shared" si="6"/>
        <v>10</v>
      </c>
      <c r="R52" s="68">
        <f t="shared" si="7"/>
        <v>11</v>
      </c>
      <c r="S52" s="68" t="str">
        <f t="shared" si="8"/>
        <v>November</v>
      </c>
    </row>
    <row r="53" spans="1:19" x14ac:dyDescent="0.2">
      <c r="A53" s="4" t="s">
        <v>3</v>
      </c>
      <c r="B53" s="1" t="s">
        <v>41</v>
      </c>
      <c r="C53" s="1">
        <v>5462</v>
      </c>
      <c r="D53" s="4" t="s">
        <v>106</v>
      </c>
      <c r="E53" s="3">
        <v>1.05</v>
      </c>
      <c r="F53" s="65" t="str">
        <f t="shared" si="1"/>
        <v>small</v>
      </c>
      <c r="G53" s="71" t="str">
        <f t="shared" si="2"/>
        <v>&lt;$2</v>
      </c>
      <c r="H53" s="65" t="str">
        <f t="shared" si="3"/>
        <v>&gt;2,000</v>
      </c>
      <c r="I53" s="2">
        <v>21500</v>
      </c>
      <c r="J53" s="3">
        <f t="shared" si="0"/>
        <v>22575</v>
      </c>
      <c r="K53" s="12">
        <v>30</v>
      </c>
      <c r="L53" s="5">
        <v>40770</v>
      </c>
      <c r="M53" s="5">
        <v>40777</v>
      </c>
      <c r="N53">
        <v>32</v>
      </c>
      <c r="O53" s="53">
        <f t="shared" si="4"/>
        <v>2</v>
      </c>
      <c r="P53" s="53" t="str">
        <f t="shared" si="5"/>
        <v>Monday</v>
      </c>
      <c r="Q53" s="53">
        <f t="shared" si="6"/>
        <v>7</v>
      </c>
      <c r="R53" s="68">
        <f t="shared" si="7"/>
        <v>8</v>
      </c>
      <c r="S53" s="68" t="str">
        <f t="shared" si="8"/>
        <v>August</v>
      </c>
    </row>
    <row r="54" spans="1:19" x14ac:dyDescent="0.2">
      <c r="A54" s="4" t="s">
        <v>3</v>
      </c>
      <c r="B54" s="1" t="s">
        <v>37</v>
      </c>
      <c r="C54" s="1">
        <v>5462</v>
      </c>
      <c r="D54" s="4" t="s">
        <v>106</v>
      </c>
      <c r="E54" s="3">
        <v>1.05</v>
      </c>
      <c r="F54" s="65" t="str">
        <f t="shared" si="1"/>
        <v>small</v>
      </c>
      <c r="G54" s="71" t="str">
        <f t="shared" si="2"/>
        <v>&lt;$2</v>
      </c>
      <c r="H54" s="65" t="str">
        <f t="shared" si="3"/>
        <v>&gt;2,000</v>
      </c>
      <c r="I54" s="2">
        <v>23000</v>
      </c>
      <c r="J54" s="3">
        <f t="shared" ref="J54:J85" si="9">E54*I54</f>
        <v>24150</v>
      </c>
      <c r="K54" s="12">
        <v>30</v>
      </c>
      <c r="L54" s="5">
        <v>40765</v>
      </c>
      <c r="M54" s="5">
        <v>40770</v>
      </c>
      <c r="N54">
        <v>33</v>
      </c>
      <c r="O54" s="53">
        <f t="shared" si="4"/>
        <v>4</v>
      </c>
      <c r="P54" s="53" t="str">
        <f t="shared" si="5"/>
        <v>Wednesday</v>
      </c>
      <c r="Q54" s="53">
        <f t="shared" si="6"/>
        <v>5</v>
      </c>
      <c r="R54" s="68">
        <f t="shared" si="7"/>
        <v>8</v>
      </c>
      <c r="S54" s="68" t="str">
        <f t="shared" si="8"/>
        <v>August</v>
      </c>
    </row>
    <row r="55" spans="1:19" x14ac:dyDescent="0.2">
      <c r="A55" s="4" t="s">
        <v>3</v>
      </c>
      <c r="B55" s="1" t="s">
        <v>42</v>
      </c>
      <c r="C55" s="1">
        <v>5166</v>
      </c>
      <c r="D55" s="4" t="s">
        <v>100</v>
      </c>
      <c r="E55" s="3">
        <v>1.25</v>
      </c>
      <c r="F55" s="65" t="str">
        <f t="shared" si="1"/>
        <v>small</v>
      </c>
      <c r="G55" s="71" t="str">
        <f t="shared" si="2"/>
        <v>&lt;$2</v>
      </c>
      <c r="H55" s="65" t="str">
        <f t="shared" si="3"/>
        <v>&gt;2,000</v>
      </c>
      <c r="I55" s="2">
        <v>5650</v>
      </c>
      <c r="J55" s="3">
        <f t="shared" si="9"/>
        <v>7062.5</v>
      </c>
      <c r="K55" s="12">
        <v>30</v>
      </c>
      <c r="L55" s="5">
        <v>40817</v>
      </c>
      <c r="M55" s="5">
        <v>40822</v>
      </c>
      <c r="N55">
        <v>34</v>
      </c>
      <c r="O55" s="53">
        <f t="shared" si="4"/>
        <v>7</v>
      </c>
      <c r="P55" s="53" t="str">
        <f t="shared" si="5"/>
        <v>Saturday</v>
      </c>
      <c r="Q55" s="53">
        <f t="shared" si="6"/>
        <v>5</v>
      </c>
      <c r="R55" s="68">
        <f t="shared" si="7"/>
        <v>10</v>
      </c>
      <c r="S55" s="68" t="str">
        <f t="shared" si="8"/>
        <v>October</v>
      </c>
    </row>
    <row r="56" spans="1:19" x14ac:dyDescent="0.2">
      <c r="A56" s="4" t="s">
        <v>3</v>
      </c>
      <c r="B56" s="1" t="s">
        <v>120</v>
      </c>
      <c r="C56" s="1">
        <v>5689</v>
      </c>
      <c r="D56" s="4" t="s">
        <v>99</v>
      </c>
      <c r="E56" s="3">
        <v>175</v>
      </c>
      <c r="F56" s="65" t="str">
        <f t="shared" si="1"/>
        <v>BIG</v>
      </c>
      <c r="G56" s="71" t="str">
        <f t="shared" si="2"/>
        <v>$150 to $300</v>
      </c>
      <c r="H56" s="65" t="str">
        <f t="shared" si="3"/>
        <v>&lt;200</v>
      </c>
      <c r="I56" s="2">
        <v>155</v>
      </c>
      <c r="J56" s="3">
        <f t="shared" si="9"/>
        <v>27125</v>
      </c>
      <c r="K56" s="12">
        <v>30</v>
      </c>
      <c r="L56" s="5">
        <v>40841</v>
      </c>
      <c r="M56" s="5">
        <v>40850</v>
      </c>
      <c r="N56">
        <v>35</v>
      </c>
      <c r="O56" s="53">
        <f t="shared" si="4"/>
        <v>3</v>
      </c>
      <c r="P56" s="53" t="str">
        <f t="shared" si="5"/>
        <v>Tuesday</v>
      </c>
      <c r="Q56" s="53">
        <f t="shared" si="6"/>
        <v>9</v>
      </c>
      <c r="R56" s="68">
        <f t="shared" si="7"/>
        <v>10</v>
      </c>
      <c r="S56" s="68" t="str">
        <f t="shared" si="8"/>
        <v>October</v>
      </c>
    </row>
    <row r="57" spans="1:19" x14ac:dyDescent="0.2">
      <c r="A57" s="4" t="s">
        <v>3</v>
      </c>
      <c r="B57" s="1" t="s">
        <v>121</v>
      </c>
      <c r="C57" s="1">
        <v>5462</v>
      </c>
      <c r="D57" s="4" t="s">
        <v>106</v>
      </c>
      <c r="E57" s="3">
        <v>1.05</v>
      </c>
      <c r="F57" s="65" t="str">
        <f t="shared" si="1"/>
        <v>small</v>
      </c>
      <c r="G57" s="71" t="str">
        <f t="shared" si="2"/>
        <v>&lt;$2</v>
      </c>
      <c r="H57" s="65" t="str">
        <f t="shared" si="3"/>
        <v>&gt;2,000</v>
      </c>
      <c r="I57" s="2">
        <v>22500</v>
      </c>
      <c r="J57" s="3">
        <f t="shared" si="9"/>
        <v>23625</v>
      </c>
      <c r="K57" s="12">
        <v>30</v>
      </c>
      <c r="L57" s="5">
        <v>40780</v>
      </c>
      <c r="M57" s="5">
        <v>40788</v>
      </c>
      <c r="N57">
        <v>36</v>
      </c>
      <c r="O57" s="53">
        <f t="shared" si="4"/>
        <v>5</v>
      </c>
      <c r="P57" s="53" t="str">
        <f t="shared" si="5"/>
        <v>Thursday</v>
      </c>
      <c r="Q57" s="53">
        <f t="shared" si="6"/>
        <v>8</v>
      </c>
      <c r="R57" s="68">
        <f t="shared" si="7"/>
        <v>8</v>
      </c>
      <c r="S57" s="68" t="str">
        <f t="shared" si="8"/>
        <v>August</v>
      </c>
    </row>
    <row r="58" spans="1:19" x14ac:dyDescent="0.2">
      <c r="A58" s="6" t="s">
        <v>7</v>
      </c>
      <c r="B58" s="7" t="s">
        <v>27</v>
      </c>
      <c r="C58" s="7">
        <v>1122</v>
      </c>
      <c r="D58" s="6" t="s">
        <v>4</v>
      </c>
      <c r="E58" s="8">
        <v>4.25</v>
      </c>
      <c r="F58" s="65" t="str">
        <f t="shared" si="1"/>
        <v>small</v>
      </c>
      <c r="G58" s="71" t="str">
        <f t="shared" si="2"/>
        <v>$2 to $5</v>
      </c>
      <c r="H58" s="65" t="str">
        <f t="shared" si="3"/>
        <v>&gt;2,000</v>
      </c>
      <c r="I58" s="9">
        <v>19500</v>
      </c>
      <c r="J58" s="8">
        <f t="shared" si="9"/>
        <v>82875</v>
      </c>
      <c r="K58" s="12">
        <v>30</v>
      </c>
      <c r="L58" s="10">
        <v>40760</v>
      </c>
      <c r="M58" s="10">
        <v>40768</v>
      </c>
      <c r="N58">
        <v>37</v>
      </c>
      <c r="O58" s="53">
        <f t="shared" si="4"/>
        <v>6</v>
      </c>
      <c r="P58" s="53" t="str">
        <f t="shared" si="5"/>
        <v>Friday</v>
      </c>
      <c r="Q58" s="53">
        <f t="shared" si="6"/>
        <v>8</v>
      </c>
      <c r="R58" s="68">
        <f t="shared" si="7"/>
        <v>8</v>
      </c>
      <c r="S58" s="68" t="str">
        <f t="shared" si="8"/>
        <v>August</v>
      </c>
    </row>
    <row r="59" spans="1:19" x14ac:dyDescent="0.2">
      <c r="A59" s="4" t="s">
        <v>7</v>
      </c>
      <c r="B59" s="1" t="s">
        <v>43</v>
      </c>
      <c r="C59" s="1">
        <v>3166</v>
      </c>
      <c r="D59" s="4" t="s">
        <v>100</v>
      </c>
      <c r="E59" s="3">
        <v>1.25</v>
      </c>
      <c r="F59" s="65" t="str">
        <f t="shared" si="1"/>
        <v>small</v>
      </c>
      <c r="G59" s="71" t="str">
        <f t="shared" si="2"/>
        <v>&lt;$2</v>
      </c>
      <c r="H59" s="65" t="str">
        <f t="shared" si="3"/>
        <v>&gt;2,000</v>
      </c>
      <c r="I59" s="2">
        <v>5600</v>
      </c>
      <c r="J59" s="3">
        <f t="shared" si="9"/>
        <v>7000</v>
      </c>
      <c r="K59" s="12">
        <v>30</v>
      </c>
      <c r="L59" s="5">
        <v>40780</v>
      </c>
      <c r="M59" s="5">
        <v>40784</v>
      </c>
      <c r="N59">
        <v>38</v>
      </c>
      <c r="O59" s="53">
        <f t="shared" si="4"/>
        <v>5</v>
      </c>
      <c r="P59" s="53" t="str">
        <f t="shared" si="5"/>
        <v>Thursday</v>
      </c>
      <c r="Q59" s="53">
        <f t="shared" si="6"/>
        <v>4</v>
      </c>
      <c r="R59" s="68">
        <f t="shared" si="7"/>
        <v>8</v>
      </c>
      <c r="S59" s="68" t="str">
        <f t="shared" si="8"/>
        <v>August</v>
      </c>
    </row>
    <row r="60" spans="1:19" x14ac:dyDescent="0.2">
      <c r="A60" s="6" t="s">
        <v>7</v>
      </c>
      <c r="B60" s="7" t="s">
        <v>28</v>
      </c>
      <c r="C60" s="7">
        <v>1122</v>
      </c>
      <c r="D60" s="6" t="s">
        <v>4</v>
      </c>
      <c r="E60" s="8">
        <v>4.25</v>
      </c>
      <c r="F60" s="65" t="str">
        <f t="shared" si="1"/>
        <v>small</v>
      </c>
      <c r="G60" s="71" t="str">
        <f t="shared" si="2"/>
        <v>$2 to $5</v>
      </c>
      <c r="H60" s="65" t="str">
        <f t="shared" si="3"/>
        <v>&gt;2,000</v>
      </c>
      <c r="I60" s="9">
        <v>15500</v>
      </c>
      <c r="J60" s="8">
        <f t="shared" si="9"/>
        <v>65875</v>
      </c>
      <c r="K60" s="12">
        <v>30</v>
      </c>
      <c r="L60" s="10">
        <v>40790</v>
      </c>
      <c r="M60" s="10">
        <v>40798</v>
      </c>
      <c r="N60">
        <v>39</v>
      </c>
      <c r="O60" s="53">
        <f t="shared" si="4"/>
        <v>1</v>
      </c>
      <c r="P60" s="53" t="str">
        <f t="shared" si="5"/>
        <v>Sunday</v>
      </c>
      <c r="Q60" s="53">
        <f t="shared" si="6"/>
        <v>8</v>
      </c>
      <c r="R60" s="68">
        <f t="shared" si="7"/>
        <v>9</v>
      </c>
      <c r="S60" s="68" t="str">
        <f t="shared" si="8"/>
        <v>September</v>
      </c>
    </row>
    <row r="61" spans="1:19" x14ac:dyDescent="0.2">
      <c r="A61" s="4" t="s">
        <v>7</v>
      </c>
      <c r="B61" s="1" t="s">
        <v>44</v>
      </c>
      <c r="C61" s="1">
        <v>3166</v>
      </c>
      <c r="D61" s="4" t="s">
        <v>100</v>
      </c>
      <c r="E61" s="3">
        <v>1.25</v>
      </c>
      <c r="F61" s="65" t="str">
        <f t="shared" si="1"/>
        <v>small</v>
      </c>
      <c r="G61" s="71" t="str">
        <f t="shared" si="2"/>
        <v>&lt;$2</v>
      </c>
      <c r="H61" s="65" t="str">
        <f t="shared" si="3"/>
        <v>&gt;2,000</v>
      </c>
      <c r="I61" s="2">
        <v>5500</v>
      </c>
      <c r="J61" s="3">
        <f t="shared" si="9"/>
        <v>6875</v>
      </c>
      <c r="K61" s="12">
        <v>30</v>
      </c>
      <c r="L61" s="5">
        <v>40787</v>
      </c>
      <c r="M61" s="5">
        <v>40792</v>
      </c>
      <c r="N61">
        <v>40</v>
      </c>
      <c r="O61" s="53">
        <f t="shared" si="4"/>
        <v>5</v>
      </c>
      <c r="P61" s="53" t="str">
        <f t="shared" si="5"/>
        <v>Thursday</v>
      </c>
      <c r="Q61" s="53">
        <f t="shared" si="6"/>
        <v>5</v>
      </c>
      <c r="R61" s="68">
        <f t="shared" si="7"/>
        <v>9</v>
      </c>
      <c r="S61" s="68" t="str">
        <f t="shared" si="8"/>
        <v>September</v>
      </c>
    </row>
    <row r="62" spans="1:19" x14ac:dyDescent="0.2">
      <c r="A62" s="6" t="s">
        <v>7</v>
      </c>
      <c r="B62" s="7" t="s">
        <v>32</v>
      </c>
      <c r="C62" s="7">
        <v>1122</v>
      </c>
      <c r="D62" s="6" t="s">
        <v>4</v>
      </c>
      <c r="E62" s="8">
        <v>4.25</v>
      </c>
      <c r="F62" s="65" t="str">
        <f t="shared" si="1"/>
        <v>small</v>
      </c>
      <c r="G62" s="71" t="str">
        <f t="shared" si="2"/>
        <v>$2 to $5</v>
      </c>
      <c r="H62" s="65" t="str">
        <f t="shared" si="3"/>
        <v>&gt;2,000</v>
      </c>
      <c r="I62" s="9">
        <v>18000</v>
      </c>
      <c r="J62" s="8">
        <f t="shared" si="9"/>
        <v>76500</v>
      </c>
      <c r="K62" s="12">
        <v>30</v>
      </c>
      <c r="L62" s="10">
        <v>40817</v>
      </c>
      <c r="M62" s="10">
        <v>40824</v>
      </c>
      <c r="N62">
        <v>41</v>
      </c>
      <c r="O62" s="53">
        <f t="shared" si="4"/>
        <v>7</v>
      </c>
      <c r="P62" s="53" t="str">
        <f t="shared" si="5"/>
        <v>Saturday</v>
      </c>
      <c r="Q62" s="53">
        <f t="shared" si="6"/>
        <v>7</v>
      </c>
      <c r="R62" s="68">
        <f t="shared" si="7"/>
        <v>10</v>
      </c>
      <c r="S62" s="68" t="str">
        <f t="shared" si="8"/>
        <v>October</v>
      </c>
    </row>
    <row r="63" spans="1:19" x14ac:dyDescent="0.2">
      <c r="A63" s="6" t="s">
        <v>7</v>
      </c>
      <c r="B63" s="7" t="s">
        <v>29</v>
      </c>
      <c r="C63" s="7">
        <v>1122</v>
      </c>
      <c r="D63" s="6" t="s">
        <v>4</v>
      </c>
      <c r="E63" s="8">
        <v>4.25</v>
      </c>
      <c r="F63" s="65" t="str">
        <f t="shared" si="1"/>
        <v>small</v>
      </c>
      <c r="G63" s="71" t="str">
        <f t="shared" si="2"/>
        <v>$2 to $5</v>
      </c>
      <c r="H63" s="65" t="str">
        <f t="shared" si="3"/>
        <v>&gt;2,000</v>
      </c>
      <c r="I63" s="9">
        <v>12500</v>
      </c>
      <c r="J63" s="8">
        <f t="shared" si="9"/>
        <v>53125</v>
      </c>
      <c r="K63" s="12">
        <v>30</v>
      </c>
      <c r="L63" s="10">
        <v>40791</v>
      </c>
      <c r="M63" s="10">
        <v>40797</v>
      </c>
      <c r="N63">
        <v>42</v>
      </c>
      <c r="O63" s="53">
        <f t="shared" si="4"/>
        <v>2</v>
      </c>
      <c r="P63" s="53" t="str">
        <f t="shared" si="5"/>
        <v>Monday</v>
      </c>
      <c r="Q63" s="53">
        <f t="shared" si="6"/>
        <v>6</v>
      </c>
      <c r="R63" s="68">
        <f t="shared" si="7"/>
        <v>9</v>
      </c>
      <c r="S63" s="68" t="str">
        <f t="shared" si="8"/>
        <v>September</v>
      </c>
    </row>
    <row r="64" spans="1:19" x14ac:dyDescent="0.2">
      <c r="A64" s="6" t="s">
        <v>7</v>
      </c>
      <c r="B64" s="7" t="s">
        <v>30</v>
      </c>
      <c r="C64" s="7">
        <v>1122</v>
      </c>
      <c r="D64" s="6" t="s">
        <v>4</v>
      </c>
      <c r="E64" s="8">
        <v>4.25</v>
      </c>
      <c r="F64" s="65" t="str">
        <f t="shared" si="1"/>
        <v>small</v>
      </c>
      <c r="G64" s="71" t="str">
        <f t="shared" si="2"/>
        <v>$2 to $5</v>
      </c>
      <c r="H64" s="65" t="str">
        <f t="shared" si="3"/>
        <v>&gt;2,000</v>
      </c>
      <c r="I64" s="9">
        <v>15000</v>
      </c>
      <c r="J64" s="8">
        <f t="shared" si="9"/>
        <v>63750</v>
      </c>
      <c r="K64" s="12">
        <v>30</v>
      </c>
      <c r="L64" s="10">
        <v>40794</v>
      </c>
      <c r="M64" s="10">
        <v>40801</v>
      </c>
      <c r="N64">
        <v>43</v>
      </c>
      <c r="O64" s="53">
        <f t="shared" si="4"/>
        <v>5</v>
      </c>
      <c r="P64" s="53" t="str">
        <f t="shared" si="5"/>
        <v>Thursday</v>
      </c>
      <c r="Q64" s="53">
        <f t="shared" si="6"/>
        <v>7</v>
      </c>
      <c r="R64" s="68">
        <f t="shared" si="7"/>
        <v>9</v>
      </c>
      <c r="S64" s="68" t="str">
        <f t="shared" si="8"/>
        <v>September</v>
      </c>
    </row>
    <row r="65" spans="1:19" x14ac:dyDescent="0.2">
      <c r="A65" s="6" t="s">
        <v>7</v>
      </c>
      <c r="B65" s="7" t="s">
        <v>31</v>
      </c>
      <c r="C65" s="7">
        <v>1122</v>
      </c>
      <c r="D65" s="6" t="s">
        <v>4</v>
      </c>
      <c r="E65" s="8">
        <v>4.25</v>
      </c>
      <c r="F65" s="65" t="str">
        <f t="shared" si="1"/>
        <v>small</v>
      </c>
      <c r="G65" s="71" t="str">
        <f t="shared" si="2"/>
        <v>$2 to $5</v>
      </c>
      <c r="H65" s="65" t="str">
        <f t="shared" si="3"/>
        <v>&gt;2,000</v>
      </c>
      <c r="I65" s="9">
        <v>14500</v>
      </c>
      <c r="J65" s="8">
        <f t="shared" si="9"/>
        <v>61625</v>
      </c>
      <c r="K65" s="12">
        <v>30</v>
      </c>
      <c r="L65" s="10">
        <v>40814</v>
      </c>
      <c r="M65" s="10">
        <v>40819</v>
      </c>
      <c r="N65">
        <v>44</v>
      </c>
      <c r="O65" s="53">
        <f t="shared" si="4"/>
        <v>4</v>
      </c>
      <c r="P65" s="53" t="str">
        <f t="shared" si="5"/>
        <v>Wednesday</v>
      </c>
      <c r="Q65" s="53">
        <f t="shared" si="6"/>
        <v>5</v>
      </c>
      <c r="R65" s="68">
        <f t="shared" si="7"/>
        <v>9</v>
      </c>
      <c r="S65" s="68" t="str">
        <f t="shared" si="8"/>
        <v>September</v>
      </c>
    </row>
    <row r="66" spans="1:19" x14ac:dyDescent="0.2">
      <c r="A66" s="4" t="s">
        <v>7</v>
      </c>
      <c r="B66" s="1" t="s">
        <v>95</v>
      </c>
      <c r="C66" s="1">
        <v>5066</v>
      </c>
      <c r="D66" s="4" t="s">
        <v>106</v>
      </c>
      <c r="E66" s="3">
        <v>0.95</v>
      </c>
      <c r="F66" s="65" t="str">
        <f t="shared" si="1"/>
        <v>small</v>
      </c>
      <c r="G66" s="71" t="str">
        <f t="shared" si="2"/>
        <v>&lt;$2</v>
      </c>
      <c r="H66" s="65" t="str">
        <f t="shared" si="3"/>
        <v>&gt;2,000</v>
      </c>
      <c r="I66" s="2">
        <v>25000</v>
      </c>
      <c r="J66" s="3">
        <f t="shared" si="9"/>
        <v>23750</v>
      </c>
      <c r="K66" s="12">
        <v>30</v>
      </c>
      <c r="L66" s="5">
        <v>40791</v>
      </c>
      <c r="M66" s="5">
        <v>40798</v>
      </c>
      <c r="N66">
        <v>45</v>
      </c>
      <c r="O66" s="53">
        <f t="shared" si="4"/>
        <v>2</v>
      </c>
      <c r="P66" s="53" t="str">
        <f t="shared" si="5"/>
        <v>Monday</v>
      </c>
      <c r="Q66" s="53">
        <f t="shared" si="6"/>
        <v>7</v>
      </c>
      <c r="R66" s="68">
        <f t="shared" si="7"/>
        <v>9</v>
      </c>
      <c r="S66" s="68" t="str">
        <f t="shared" si="8"/>
        <v>September</v>
      </c>
    </row>
    <row r="67" spans="1:19" x14ac:dyDescent="0.2">
      <c r="A67" s="4" t="s">
        <v>7</v>
      </c>
      <c r="B67" s="1" t="s">
        <v>96</v>
      </c>
      <c r="C67" s="1">
        <v>3166</v>
      </c>
      <c r="D67" s="4" t="s">
        <v>100</v>
      </c>
      <c r="E67" s="3">
        <v>1.25</v>
      </c>
      <c r="F67" s="65" t="str">
        <f t="shared" si="1"/>
        <v>small</v>
      </c>
      <c r="G67" s="71" t="str">
        <f t="shared" si="2"/>
        <v>&lt;$2</v>
      </c>
      <c r="H67" s="65" t="str">
        <f t="shared" si="3"/>
        <v>&gt;2,000</v>
      </c>
      <c r="I67" s="2">
        <v>5650</v>
      </c>
      <c r="J67" s="3">
        <f t="shared" si="9"/>
        <v>7062.5</v>
      </c>
      <c r="K67" s="12">
        <v>30</v>
      </c>
      <c r="L67" s="5">
        <v>40791</v>
      </c>
      <c r="M67" s="5">
        <v>40796</v>
      </c>
      <c r="N67">
        <v>46</v>
      </c>
      <c r="O67" s="53">
        <f t="shared" si="4"/>
        <v>2</v>
      </c>
      <c r="P67" s="53" t="str">
        <f t="shared" si="5"/>
        <v>Monday</v>
      </c>
      <c r="Q67" s="53">
        <f t="shared" si="6"/>
        <v>5</v>
      </c>
      <c r="R67" s="68">
        <f t="shared" si="7"/>
        <v>9</v>
      </c>
      <c r="S67" s="68" t="str">
        <f t="shared" si="8"/>
        <v>September</v>
      </c>
    </row>
    <row r="68" spans="1:19" x14ac:dyDescent="0.2">
      <c r="A68" s="4" t="s">
        <v>7</v>
      </c>
      <c r="B68" s="1" t="s">
        <v>97</v>
      </c>
      <c r="C68" s="1">
        <v>3166</v>
      </c>
      <c r="D68" s="4" t="s">
        <v>100</v>
      </c>
      <c r="E68" s="3">
        <v>1.25</v>
      </c>
      <c r="F68" s="65" t="str">
        <f t="shared" si="1"/>
        <v>small</v>
      </c>
      <c r="G68" s="71" t="str">
        <f t="shared" si="2"/>
        <v>&lt;$2</v>
      </c>
      <c r="H68" s="65" t="str">
        <f t="shared" si="3"/>
        <v>&gt;2,000</v>
      </c>
      <c r="I68" s="2">
        <v>5425</v>
      </c>
      <c r="J68" s="3">
        <f t="shared" si="9"/>
        <v>6781.25</v>
      </c>
      <c r="K68" s="12">
        <v>30</v>
      </c>
      <c r="L68" s="5">
        <v>40796</v>
      </c>
      <c r="M68" s="5">
        <v>40801</v>
      </c>
      <c r="N68">
        <v>47</v>
      </c>
      <c r="O68" s="53">
        <f t="shared" si="4"/>
        <v>7</v>
      </c>
      <c r="P68" s="53" t="str">
        <f t="shared" si="5"/>
        <v>Saturday</v>
      </c>
      <c r="Q68" s="53">
        <f t="shared" si="6"/>
        <v>5</v>
      </c>
      <c r="R68" s="68">
        <f t="shared" si="7"/>
        <v>9</v>
      </c>
      <c r="S68" s="68" t="str">
        <f t="shared" si="8"/>
        <v>September</v>
      </c>
    </row>
    <row r="69" spans="1:19" x14ac:dyDescent="0.2">
      <c r="A69" s="4" t="s">
        <v>7</v>
      </c>
      <c r="B69" s="1" t="s">
        <v>45</v>
      </c>
      <c r="C69" s="1">
        <v>9966</v>
      </c>
      <c r="D69" s="4" t="s">
        <v>102</v>
      </c>
      <c r="E69" s="3">
        <v>0.75</v>
      </c>
      <c r="F69" s="65" t="str">
        <f t="shared" si="1"/>
        <v>small</v>
      </c>
      <c r="G69" s="71" t="str">
        <f t="shared" si="2"/>
        <v>&lt;$2</v>
      </c>
      <c r="H69" s="65" t="str">
        <f t="shared" si="3"/>
        <v>200-2,000</v>
      </c>
      <c r="I69" s="2">
        <v>500</v>
      </c>
      <c r="J69" s="3">
        <f t="shared" si="9"/>
        <v>375</v>
      </c>
      <c r="K69" s="12">
        <v>30</v>
      </c>
      <c r="L69" s="5">
        <v>40780</v>
      </c>
      <c r="M69" s="5">
        <v>40786</v>
      </c>
      <c r="N69">
        <v>48</v>
      </c>
      <c r="O69" s="53">
        <f t="shared" si="4"/>
        <v>5</v>
      </c>
      <c r="P69" s="53" t="str">
        <f t="shared" si="5"/>
        <v>Thursday</v>
      </c>
      <c r="Q69" s="53">
        <f t="shared" si="6"/>
        <v>6</v>
      </c>
      <c r="R69" s="68">
        <f t="shared" si="7"/>
        <v>8</v>
      </c>
      <c r="S69" s="68" t="str">
        <f t="shared" si="8"/>
        <v>August</v>
      </c>
    </row>
    <row r="70" spans="1:19" x14ac:dyDescent="0.2">
      <c r="A70" s="4" t="s">
        <v>7</v>
      </c>
      <c r="B70" s="1" t="s">
        <v>46</v>
      </c>
      <c r="C70" s="1">
        <v>5066</v>
      </c>
      <c r="D70" s="4" t="s">
        <v>106</v>
      </c>
      <c r="E70" s="3">
        <v>0.95</v>
      </c>
      <c r="F70" s="65" t="str">
        <f t="shared" si="1"/>
        <v>small</v>
      </c>
      <c r="G70" s="71" t="str">
        <f t="shared" si="2"/>
        <v>&lt;$2</v>
      </c>
      <c r="H70" s="65" t="str">
        <f t="shared" si="3"/>
        <v>&gt;2,000</v>
      </c>
      <c r="I70" s="2">
        <v>17500</v>
      </c>
      <c r="J70" s="3">
        <f t="shared" si="9"/>
        <v>16625</v>
      </c>
      <c r="K70" s="12">
        <v>30</v>
      </c>
      <c r="L70" s="5">
        <v>40801</v>
      </c>
      <c r="M70" s="5">
        <v>40808</v>
      </c>
      <c r="N70">
        <v>49</v>
      </c>
      <c r="O70" s="53">
        <f t="shared" si="4"/>
        <v>5</v>
      </c>
      <c r="P70" s="53" t="str">
        <f t="shared" si="5"/>
        <v>Thursday</v>
      </c>
      <c r="Q70" s="53">
        <f t="shared" si="6"/>
        <v>7</v>
      </c>
      <c r="R70" s="68">
        <f t="shared" si="7"/>
        <v>9</v>
      </c>
      <c r="S70" s="68" t="str">
        <f t="shared" si="8"/>
        <v>September</v>
      </c>
    </row>
    <row r="71" spans="1:19" x14ac:dyDescent="0.2">
      <c r="A71" s="6" t="s">
        <v>7</v>
      </c>
      <c r="B71" s="7" t="s">
        <v>34</v>
      </c>
      <c r="C71" s="7">
        <v>1122</v>
      </c>
      <c r="D71" s="6" t="s">
        <v>4</v>
      </c>
      <c r="E71" s="8">
        <v>4.25</v>
      </c>
      <c r="F71" s="65" t="str">
        <f t="shared" si="1"/>
        <v>small</v>
      </c>
      <c r="G71" s="71" t="str">
        <f t="shared" si="2"/>
        <v>$2 to $5</v>
      </c>
      <c r="H71" s="65" t="str">
        <f t="shared" si="3"/>
        <v>&gt;2,000</v>
      </c>
      <c r="I71" s="9">
        <v>17500</v>
      </c>
      <c r="J71" s="8">
        <f t="shared" si="9"/>
        <v>74375</v>
      </c>
      <c r="K71" s="12">
        <v>30</v>
      </c>
      <c r="L71" s="10">
        <v>40841</v>
      </c>
      <c r="M71" s="10">
        <v>40850</v>
      </c>
      <c r="N71">
        <v>50</v>
      </c>
      <c r="O71" s="53">
        <f t="shared" si="4"/>
        <v>3</v>
      </c>
      <c r="P71" s="53" t="str">
        <f t="shared" si="5"/>
        <v>Tuesday</v>
      </c>
      <c r="Q71" s="53">
        <f t="shared" si="6"/>
        <v>9</v>
      </c>
      <c r="R71" s="68">
        <f t="shared" si="7"/>
        <v>10</v>
      </c>
      <c r="S71" s="68" t="str">
        <f t="shared" si="8"/>
        <v>October</v>
      </c>
    </row>
    <row r="72" spans="1:19" x14ac:dyDescent="0.2">
      <c r="A72" s="6" t="s">
        <v>7</v>
      </c>
      <c r="B72" s="7" t="s">
        <v>33</v>
      </c>
      <c r="C72" s="7">
        <v>1122</v>
      </c>
      <c r="D72" s="6" t="s">
        <v>4</v>
      </c>
      <c r="E72" s="8">
        <v>4.25</v>
      </c>
      <c r="F72" s="65" t="str">
        <f t="shared" si="1"/>
        <v>small</v>
      </c>
      <c r="G72" s="71" t="str">
        <f t="shared" si="2"/>
        <v>$2 to $5</v>
      </c>
      <c r="H72" s="65" t="str">
        <f t="shared" si="3"/>
        <v>&gt;2,000</v>
      </c>
      <c r="I72" s="9">
        <v>17000</v>
      </c>
      <c r="J72" s="8">
        <f t="shared" si="9"/>
        <v>72250</v>
      </c>
      <c r="K72" s="12">
        <v>30</v>
      </c>
      <c r="L72" s="10">
        <v>40827</v>
      </c>
      <c r="M72" s="10">
        <v>40835</v>
      </c>
      <c r="N72">
        <v>51</v>
      </c>
      <c r="O72" s="53">
        <f t="shared" si="4"/>
        <v>3</v>
      </c>
      <c r="P72" s="53" t="str">
        <f t="shared" si="5"/>
        <v>Tuesday</v>
      </c>
      <c r="Q72" s="53">
        <f t="shared" si="6"/>
        <v>8</v>
      </c>
      <c r="R72" s="68">
        <f t="shared" si="7"/>
        <v>10</v>
      </c>
      <c r="S72" s="68" t="str">
        <f t="shared" si="8"/>
        <v>October</v>
      </c>
    </row>
    <row r="73" spans="1:19" x14ac:dyDescent="0.2">
      <c r="A73" s="4" t="s">
        <v>77</v>
      </c>
      <c r="B73" s="1" t="s">
        <v>79</v>
      </c>
      <c r="C73" s="7">
        <v>6431</v>
      </c>
      <c r="D73" s="6" t="s">
        <v>107</v>
      </c>
      <c r="E73" s="3">
        <v>2.85</v>
      </c>
      <c r="F73" s="65" t="str">
        <f t="shared" si="1"/>
        <v>small</v>
      </c>
      <c r="G73" s="71" t="str">
        <f t="shared" si="2"/>
        <v>$2 to $5</v>
      </c>
      <c r="H73" s="65" t="str">
        <f t="shared" si="3"/>
        <v>200-2,000</v>
      </c>
      <c r="I73" s="2">
        <v>1250</v>
      </c>
      <c r="J73" s="3">
        <f t="shared" si="9"/>
        <v>3562.5</v>
      </c>
      <c r="K73" s="12">
        <v>30</v>
      </c>
      <c r="L73" s="5">
        <v>40821</v>
      </c>
      <c r="M73" s="5">
        <v>40826</v>
      </c>
      <c r="N73">
        <v>52</v>
      </c>
      <c r="O73" s="53">
        <f t="shared" si="4"/>
        <v>4</v>
      </c>
      <c r="P73" s="53" t="str">
        <f t="shared" si="5"/>
        <v>Wednesday</v>
      </c>
      <c r="Q73" s="53">
        <f t="shared" si="6"/>
        <v>5</v>
      </c>
      <c r="R73" s="68">
        <f t="shared" si="7"/>
        <v>10</v>
      </c>
      <c r="S73" s="68" t="str">
        <f t="shared" si="8"/>
        <v>October</v>
      </c>
    </row>
    <row r="74" spans="1:19" x14ac:dyDescent="0.2">
      <c r="A74" s="4" t="s">
        <v>77</v>
      </c>
      <c r="B74" s="1" t="s">
        <v>80</v>
      </c>
      <c r="C74" s="1">
        <v>7258</v>
      </c>
      <c r="D74" s="4" t="s">
        <v>105</v>
      </c>
      <c r="E74" s="3">
        <v>100.5</v>
      </c>
      <c r="F74" s="65" t="str">
        <f t="shared" si="1"/>
        <v>BIG</v>
      </c>
      <c r="G74" s="71" t="str">
        <f t="shared" si="2"/>
        <v>$75 to $150</v>
      </c>
      <c r="H74" s="65" t="str">
        <f t="shared" si="3"/>
        <v>&lt;200</v>
      </c>
      <c r="I74" s="2">
        <v>95</v>
      </c>
      <c r="J74" s="3">
        <f t="shared" si="9"/>
        <v>9547.5</v>
      </c>
      <c r="K74" s="12">
        <v>30</v>
      </c>
      <c r="L74" s="5">
        <v>40836</v>
      </c>
      <c r="M74" s="5">
        <v>40845</v>
      </c>
      <c r="N74">
        <v>53</v>
      </c>
      <c r="O74" s="53">
        <f t="shared" si="4"/>
        <v>5</v>
      </c>
      <c r="P74" s="53" t="str">
        <f t="shared" si="5"/>
        <v>Thursday</v>
      </c>
      <c r="Q74" s="53">
        <f t="shared" si="6"/>
        <v>9</v>
      </c>
      <c r="R74" s="68">
        <f t="shared" si="7"/>
        <v>10</v>
      </c>
      <c r="S74" s="68" t="str">
        <f t="shared" si="8"/>
        <v>October</v>
      </c>
    </row>
    <row r="75" spans="1:19" x14ac:dyDescent="0.2">
      <c r="A75" s="4" t="s">
        <v>77</v>
      </c>
      <c r="B75" s="1" t="s">
        <v>81</v>
      </c>
      <c r="C75" s="1">
        <v>9977</v>
      </c>
      <c r="D75" s="4" t="s">
        <v>101</v>
      </c>
      <c r="E75" s="3">
        <v>1</v>
      </c>
      <c r="F75" s="65" t="str">
        <f t="shared" si="1"/>
        <v>small</v>
      </c>
      <c r="G75" s="71" t="str">
        <f t="shared" si="2"/>
        <v>&lt;$2</v>
      </c>
      <c r="H75" s="65" t="str">
        <f t="shared" si="3"/>
        <v>200-2,000</v>
      </c>
      <c r="I75" s="2">
        <v>525</v>
      </c>
      <c r="J75" s="3">
        <f t="shared" si="9"/>
        <v>525</v>
      </c>
      <c r="K75" s="12">
        <v>30</v>
      </c>
      <c r="L75" s="5">
        <v>40848</v>
      </c>
      <c r="M75" s="5">
        <v>40854</v>
      </c>
      <c r="N75">
        <v>54</v>
      </c>
      <c r="O75" s="53">
        <f t="shared" si="4"/>
        <v>3</v>
      </c>
      <c r="P75" s="53" t="str">
        <f t="shared" si="5"/>
        <v>Tuesday</v>
      </c>
      <c r="Q75" s="53">
        <f t="shared" si="6"/>
        <v>6</v>
      </c>
      <c r="R75" s="68">
        <f t="shared" si="7"/>
        <v>11</v>
      </c>
      <c r="S75" s="68" t="str">
        <f t="shared" si="8"/>
        <v>November</v>
      </c>
    </row>
    <row r="76" spans="1:19" x14ac:dyDescent="0.2">
      <c r="A76" s="4" t="s">
        <v>77</v>
      </c>
      <c r="B76" s="1" t="s">
        <v>82</v>
      </c>
      <c r="C76" s="7">
        <v>6431</v>
      </c>
      <c r="D76" s="6" t="s">
        <v>107</v>
      </c>
      <c r="E76" s="3">
        <v>2.85</v>
      </c>
      <c r="F76" s="65" t="str">
        <f t="shared" si="1"/>
        <v>small</v>
      </c>
      <c r="G76" s="71" t="str">
        <f t="shared" si="2"/>
        <v>$2 to $5</v>
      </c>
      <c r="H76" s="65" t="str">
        <f t="shared" si="3"/>
        <v>200-2,000</v>
      </c>
      <c r="I76" s="2">
        <v>1350</v>
      </c>
      <c r="J76" s="3">
        <f t="shared" si="9"/>
        <v>3847.5</v>
      </c>
      <c r="K76" s="12">
        <v>30</v>
      </c>
      <c r="L76" s="5">
        <v>40817</v>
      </c>
      <c r="M76" s="5">
        <v>40823</v>
      </c>
      <c r="N76">
        <v>55</v>
      </c>
      <c r="O76" s="53">
        <f t="shared" si="4"/>
        <v>7</v>
      </c>
      <c r="P76" s="53" t="str">
        <f t="shared" si="5"/>
        <v>Saturday</v>
      </c>
      <c r="Q76" s="53">
        <f t="shared" si="6"/>
        <v>6</v>
      </c>
      <c r="R76" s="68">
        <f t="shared" si="7"/>
        <v>10</v>
      </c>
      <c r="S76" s="68" t="str">
        <f t="shared" si="8"/>
        <v>October</v>
      </c>
    </row>
    <row r="77" spans="1:19" x14ac:dyDescent="0.2">
      <c r="A77" s="4" t="s">
        <v>77</v>
      </c>
      <c r="B77" s="1" t="s">
        <v>86</v>
      </c>
      <c r="C77" s="7">
        <v>6431</v>
      </c>
      <c r="D77" s="6" t="s">
        <v>107</v>
      </c>
      <c r="E77" s="3">
        <v>2.85</v>
      </c>
      <c r="F77" s="65" t="str">
        <f t="shared" si="1"/>
        <v>small</v>
      </c>
      <c r="G77" s="71" t="str">
        <f t="shared" si="2"/>
        <v>$2 to $5</v>
      </c>
      <c r="H77" s="65" t="str">
        <f t="shared" si="3"/>
        <v>200-2,000</v>
      </c>
      <c r="I77" s="2">
        <v>1300</v>
      </c>
      <c r="J77" s="3">
        <f t="shared" si="9"/>
        <v>3705</v>
      </c>
      <c r="K77" s="12">
        <v>30</v>
      </c>
      <c r="L77" s="5">
        <v>40811</v>
      </c>
      <c r="M77" s="5">
        <v>40817</v>
      </c>
      <c r="N77">
        <v>56</v>
      </c>
      <c r="O77" s="53">
        <f t="shared" si="4"/>
        <v>1</v>
      </c>
      <c r="P77" s="53" t="str">
        <f t="shared" si="5"/>
        <v>Sunday</v>
      </c>
      <c r="Q77" s="53">
        <f t="shared" si="6"/>
        <v>6</v>
      </c>
      <c r="R77" s="68">
        <f t="shared" si="7"/>
        <v>9</v>
      </c>
      <c r="S77" s="68" t="str">
        <f t="shared" si="8"/>
        <v>September</v>
      </c>
    </row>
    <row r="78" spans="1:19" x14ac:dyDescent="0.2">
      <c r="A78" s="4" t="s">
        <v>77</v>
      </c>
      <c r="B78" s="1" t="s">
        <v>85</v>
      </c>
      <c r="C78" s="1">
        <v>7258</v>
      </c>
      <c r="D78" s="4" t="s">
        <v>105</v>
      </c>
      <c r="E78" s="3">
        <v>100.5</v>
      </c>
      <c r="F78" s="65" t="str">
        <f t="shared" si="1"/>
        <v>BIG</v>
      </c>
      <c r="G78" s="71" t="str">
        <f t="shared" si="2"/>
        <v>$75 to $150</v>
      </c>
      <c r="H78" s="65" t="str">
        <f t="shared" si="3"/>
        <v>&lt;200</v>
      </c>
      <c r="I78" s="2">
        <v>100</v>
      </c>
      <c r="J78" s="3">
        <f t="shared" si="9"/>
        <v>10050</v>
      </c>
      <c r="K78" s="12">
        <v>30</v>
      </c>
      <c r="L78" s="5">
        <v>40831</v>
      </c>
      <c r="M78" s="5">
        <v>40840</v>
      </c>
      <c r="N78">
        <v>57</v>
      </c>
      <c r="O78" s="53">
        <f t="shared" si="4"/>
        <v>7</v>
      </c>
      <c r="P78" s="53" t="str">
        <f t="shared" si="5"/>
        <v>Saturday</v>
      </c>
      <c r="Q78" s="53">
        <f t="shared" si="6"/>
        <v>9</v>
      </c>
      <c r="R78" s="68">
        <f t="shared" si="7"/>
        <v>10</v>
      </c>
      <c r="S78" s="68" t="str">
        <f t="shared" si="8"/>
        <v>October</v>
      </c>
    </row>
    <row r="79" spans="1:19" x14ac:dyDescent="0.2">
      <c r="A79" s="4" t="s">
        <v>77</v>
      </c>
      <c r="B79" s="1" t="s">
        <v>84</v>
      </c>
      <c r="C79" s="1">
        <v>9967</v>
      </c>
      <c r="D79" s="4" t="s">
        <v>102</v>
      </c>
      <c r="E79" s="3">
        <v>0.85</v>
      </c>
      <c r="F79" s="65" t="str">
        <f t="shared" si="1"/>
        <v>small</v>
      </c>
      <c r="G79" s="71" t="str">
        <f t="shared" si="2"/>
        <v>&lt;$2</v>
      </c>
      <c r="H79" s="65" t="str">
        <f t="shared" si="3"/>
        <v>200-2,000</v>
      </c>
      <c r="I79" s="2">
        <v>550</v>
      </c>
      <c r="J79" s="3">
        <f t="shared" si="9"/>
        <v>467.5</v>
      </c>
      <c r="K79" s="12">
        <v>30</v>
      </c>
      <c r="L79" s="5">
        <v>40852</v>
      </c>
      <c r="M79" s="5">
        <v>40858</v>
      </c>
      <c r="N79">
        <v>58</v>
      </c>
      <c r="O79" s="53">
        <f t="shared" si="4"/>
        <v>7</v>
      </c>
      <c r="P79" s="53" t="str">
        <f t="shared" si="5"/>
        <v>Saturday</v>
      </c>
      <c r="Q79" s="53">
        <f t="shared" si="6"/>
        <v>6</v>
      </c>
      <c r="R79" s="68">
        <f t="shared" si="7"/>
        <v>11</v>
      </c>
      <c r="S79" s="68" t="str">
        <f t="shared" si="8"/>
        <v>November</v>
      </c>
    </row>
    <row r="80" spans="1:19" x14ac:dyDescent="0.2">
      <c r="A80" s="4" t="s">
        <v>77</v>
      </c>
      <c r="B80" s="1" t="s">
        <v>83</v>
      </c>
      <c r="C80" s="1">
        <v>9955</v>
      </c>
      <c r="D80" s="4" t="s">
        <v>103</v>
      </c>
      <c r="E80" s="3">
        <v>0.55000000000000004</v>
      </c>
      <c r="F80" s="65" t="str">
        <f t="shared" si="1"/>
        <v>small</v>
      </c>
      <c r="G80" s="71" t="str">
        <f t="shared" si="2"/>
        <v>&lt;$2</v>
      </c>
      <c r="H80" s="65" t="str">
        <f t="shared" si="3"/>
        <v>&lt;200</v>
      </c>
      <c r="I80" s="2">
        <v>150</v>
      </c>
      <c r="J80" s="3">
        <f t="shared" si="9"/>
        <v>82.5</v>
      </c>
      <c r="K80" s="12">
        <v>30</v>
      </c>
      <c r="L80" s="5">
        <v>40848</v>
      </c>
      <c r="M80" s="5">
        <v>40853</v>
      </c>
      <c r="N80">
        <v>59</v>
      </c>
      <c r="O80" s="53">
        <f t="shared" si="4"/>
        <v>3</v>
      </c>
      <c r="P80" s="53" t="str">
        <f t="shared" si="5"/>
        <v>Tuesday</v>
      </c>
      <c r="Q80" s="53">
        <f t="shared" si="6"/>
        <v>5</v>
      </c>
      <c r="R80" s="68">
        <f t="shared" si="7"/>
        <v>11</v>
      </c>
      <c r="S80" s="68" t="str">
        <f t="shared" si="8"/>
        <v>November</v>
      </c>
    </row>
    <row r="81" spans="1:19" x14ac:dyDescent="0.2">
      <c r="A81" s="4" t="s">
        <v>77</v>
      </c>
      <c r="B81" s="1" t="s">
        <v>87</v>
      </c>
      <c r="C81" s="1">
        <v>9955</v>
      </c>
      <c r="D81" s="4" t="s">
        <v>103</v>
      </c>
      <c r="E81" s="3">
        <v>0.55000000000000004</v>
      </c>
      <c r="F81" s="65" t="str">
        <f t="shared" si="1"/>
        <v>small</v>
      </c>
      <c r="G81" s="71" t="str">
        <f t="shared" si="2"/>
        <v>&lt;$2</v>
      </c>
      <c r="H81" s="65" t="str">
        <f t="shared" si="3"/>
        <v>&lt;200</v>
      </c>
      <c r="I81" s="2">
        <v>125</v>
      </c>
      <c r="J81" s="3">
        <f t="shared" si="9"/>
        <v>68.75</v>
      </c>
      <c r="K81" s="12">
        <v>30</v>
      </c>
      <c r="L81" s="5">
        <v>40852</v>
      </c>
      <c r="M81" s="5">
        <v>40857</v>
      </c>
      <c r="N81">
        <v>60</v>
      </c>
      <c r="O81" s="53">
        <f t="shared" si="4"/>
        <v>7</v>
      </c>
      <c r="P81" s="53" t="str">
        <f t="shared" si="5"/>
        <v>Saturday</v>
      </c>
      <c r="Q81" s="53">
        <f t="shared" si="6"/>
        <v>5</v>
      </c>
      <c r="R81" s="68">
        <f t="shared" si="7"/>
        <v>11</v>
      </c>
      <c r="S81" s="68" t="str">
        <f t="shared" si="8"/>
        <v>November</v>
      </c>
    </row>
    <row r="82" spans="1:19" x14ac:dyDescent="0.2">
      <c r="A82" s="4" t="s">
        <v>77</v>
      </c>
      <c r="B82" s="1" t="s">
        <v>88</v>
      </c>
      <c r="C82" s="1">
        <v>7258</v>
      </c>
      <c r="D82" s="4" t="s">
        <v>105</v>
      </c>
      <c r="E82" s="3">
        <v>100.5</v>
      </c>
      <c r="F82" s="65" t="str">
        <f t="shared" si="1"/>
        <v>BIG</v>
      </c>
      <c r="G82" s="71" t="str">
        <f t="shared" si="2"/>
        <v>$75 to $150</v>
      </c>
      <c r="H82" s="65" t="str">
        <f t="shared" si="3"/>
        <v>&lt;200</v>
      </c>
      <c r="I82" s="2">
        <v>90</v>
      </c>
      <c r="J82" s="3">
        <f t="shared" si="9"/>
        <v>9045</v>
      </c>
      <c r="K82" s="12">
        <v>30</v>
      </c>
      <c r="L82" s="5">
        <v>40826</v>
      </c>
      <c r="M82" s="5">
        <v>40833</v>
      </c>
      <c r="N82">
        <v>61</v>
      </c>
      <c r="O82" s="53">
        <f t="shared" si="4"/>
        <v>2</v>
      </c>
      <c r="P82" s="53" t="str">
        <f t="shared" si="5"/>
        <v>Monday</v>
      </c>
      <c r="Q82" s="53">
        <f t="shared" si="6"/>
        <v>7</v>
      </c>
      <c r="R82" s="68">
        <f t="shared" si="7"/>
        <v>10</v>
      </c>
      <c r="S82" s="68" t="str">
        <f t="shared" si="8"/>
        <v>October</v>
      </c>
    </row>
    <row r="83" spans="1:19" x14ac:dyDescent="0.2">
      <c r="A83" s="4" t="s">
        <v>77</v>
      </c>
      <c r="B83" s="1" t="s">
        <v>89</v>
      </c>
      <c r="C83" s="1">
        <v>8148</v>
      </c>
      <c r="D83" s="4" t="s">
        <v>104</v>
      </c>
      <c r="E83" s="3">
        <v>655.5</v>
      </c>
      <c r="F83" s="65" t="str">
        <f t="shared" si="1"/>
        <v>BIG</v>
      </c>
      <c r="G83" s="71" t="str">
        <f t="shared" si="2"/>
        <v>&gt;$300</v>
      </c>
      <c r="H83" s="65" t="str">
        <f t="shared" si="3"/>
        <v>&lt;200</v>
      </c>
      <c r="I83" s="2">
        <v>125</v>
      </c>
      <c r="J83" s="3">
        <f t="shared" si="9"/>
        <v>81937.5</v>
      </c>
      <c r="K83" s="12">
        <v>30</v>
      </c>
      <c r="L83" s="5">
        <v>40826</v>
      </c>
      <c r="M83" s="5">
        <v>40833</v>
      </c>
      <c r="N83">
        <v>62</v>
      </c>
      <c r="O83" s="53">
        <f t="shared" si="4"/>
        <v>2</v>
      </c>
      <c r="P83" s="53" t="str">
        <f t="shared" si="5"/>
        <v>Monday</v>
      </c>
      <c r="Q83" s="53">
        <f t="shared" si="6"/>
        <v>7</v>
      </c>
      <c r="R83" s="68">
        <f t="shared" si="7"/>
        <v>10</v>
      </c>
      <c r="S83" s="68" t="str">
        <f t="shared" si="8"/>
        <v>October</v>
      </c>
    </row>
    <row r="84" spans="1:19" x14ac:dyDescent="0.2">
      <c r="A84" s="4" t="s">
        <v>78</v>
      </c>
      <c r="B84" s="1" t="s">
        <v>90</v>
      </c>
      <c r="C84" s="7">
        <v>6433</v>
      </c>
      <c r="D84" s="6" t="s">
        <v>107</v>
      </c>
      <c r="E84" s="3">
        <v>2.95</v>
      </c>
      <c r="F84" s="65" t="str">
        <f t="shared" si="1"/>
        <v>small</v>
      </c>
      <c r="G84" s="71" t="str">
        <f t="shared" si="2"/>
        <v>$2 to $5</v>
      </c>
      <c r="H84" s="65" t="str">
        <f t="shared" si="3"/>
        <v>200-2,000</v>
      </c>
      <c r="I84" s="2">
        <v>1500</v>
      </c>
      <c r="J84" s="3">
        <f t="shared" si="9"/>
        <v>4425</v>
      </c>
      <c r="K84" s="13">
        <v>15</v>
      </c>
      <c r="L84" s="5">
        <v>40817</v>
      </c>
      <c r="M84" s="5">
        <v>40826</v>
      </c>
      <c r="N84">
        <v>63</v>
      </c>
      <c r="O84" s="53">
        <f t="shared" si="4"/>
        <v>7</v>
      </c>
      <c r="P84" s="53" t="str">
        <f t="shared" si="5"/>
        <v>Saturday</v>
      </c>
      <c r="Q84" s="53">
        <f t="shared" si="6"/>
        <v>9</v>
      </c>
      <c r="R84" s="68">
        <f t="shared" si="7"/>
        <v>10</v>
      </c>
      <c r="S84" s="68" t="str">
        <f t="shared" si="8"/>
        <v>October</v>
      </c>
    </row>
    <row r="85" spans="1:19" x14ac:dyDescent="0.2">
      <c r="A85" s="4" t="s">
        <v>78</v>
      </c>
      <c r="B85" s="1" t="s">
        <v>91</v>
      </c>
      <c r="C85" s="7">
        <v>9764</v>
      </c>
      <c r="D85" s="6" t="s">
        <v>6</v>
      </c>
      <c r="E85" s="3">
        <v>3.75</v>
      </c>
      <c r="F85" s="65" t="str">
        <f t="shared" si="1"/>
        <v>small</v>
      </c>
      <c r="G85" s="71" t="str">
        <f t="shared" si="2"/>
        <v>$2 to $5</v>
      </c>
      <c r="H85" s="65" t="str">
        <f t="shared" si="3"/>
        <v>200-2,000</v>
      </c>
      <c r="I85" s="2">
        <v>1980</v>
      </c>
      <c r="J85" s="3">
        <f t="shared" si="9"/>
        <v>7425</v>
      </c>
      <c r="K85" s="13">
        <v>15</v>
      </c>
      <c r="L85" s="5">
        <v>40806</v>
      </c>
      <c r="M85" s="5">
        <v>40815</v>
      </c>
      <c r="N85">
        <v>64</v>
      </c>
      <c r="O85" s="53">
        <f t="shared" si="4"/>
        <v>3</v>
      </c>
      <c r="P85" s="53" t="str">
        <f t="shared" si="5"/>
        <v>Tuesday</v>
      </c>
      <c r="Q85" s="53">
        <f t="shared" si="6"/>
        <v>9</v>
      </c>
      <c r="R85" s="68">
        <f t="shared" si="7"/>
        <v>9</v>
      </c>
      <c r="S85" s="68" t="str">
        <f t="shared" si="8"/>
        <v>September</v>
      </c>
    </row>
    <row r="86" spans="1:19" x14ac:dyDescent="0.2">
      <c r="A86" s="4" t="s">
        <v>78</v>
      </c>
      <c r="B86" s="1" t="s">
        <v>94</v>
      </c>
      <c r="C86" s="7">
        <v>9764</v>
      </c>
      <c r="D86" s="6" t="s">
        <v>6</v>
      </c>
      <c r="E86" s="3">
        <v>3.75</v>
      </c>
      <c r="F86" s="65" t="str">
        <f t="shared" si="1"/>
        <v>small</v>
      </c>
      <c r="G86" s="71" t="str">
        <f t="shared" si="2"/>
        <v>$2 to $5</v>
      </c>
      <c r="H86" s="65" t="str">
        <f t="shared" si="3"/>
        <v>200-2,000</v>
      </c>
      <c r="I86" s="2">
        <v>1850</v>
      </c>
      <c r="J86" s="3">
        <f t="shared" ref="J86:J115" si="10">E86*I86</f>
        <v>6937.5</v>
      </c>
      <c r="K86" s="13">
        <v>15</v>
      </c>
      <c r="L86" s="5">
        <v>40811</v>
      </c>
      <c r="M86" s="5">
        <v>40821</v>
      </c>
      <c r="N86">
        <v>65</v>
      </c>
      <c r="O86" s="53">
        <f t="shared" si="4"/>
        <v>1</v>
      </c>
      <c r="P86" s="53" t="str">
        <f t="shared" si="5"/>
        <v>Sunday</v>
      </c>
      <c r="Q86" s="53">
        <f t="shared" si="6"/>
        <v>10</v>
      </c>
      <c r="R86" s="68">
        <f t="shared" si="7"/>
        <v>9</v>
      </c>
      <c r="S86" s="68" t="str">
        <f t="shared" si="8"/>
        <v>September</v>
      </c>
    </row>
    <row r="87" spans="1:19" x14ac:dyDescent="0.2">
      <c r="A87" s="4" t="s">
        <v>78</v>
      </c>
      <c r="B87" s="1" t="s">
        <v>92</v>
      </c>
      <c r="C87" s="7">
        <v>9764</v>
      </c>
      <c r="D87" s="6" t="s">
        <v>6</v>
      </c>
      <c r="E87" s="3">
        <v>3.75</v>
      </c>
      <c r="F87" s="65" t="str">
        <f t="shared" ref="F87:F115" si="11">IF(E87&lt;10,"small",IF(E87&gt;77,"BIG","Medium"))</f>
        <v>small</v>
      </c>
      <c r="G87" s="71" t="str">
        <f t="shared" ref="G87:G115" si="12">IF(E87&lt;2,"&lt;$2",IF(E87&lt;5,"$2 to $5",IF(E87&lt;75,"$5 to $75",IF(E87&lt;150,"$75 to $150",IF(E87&lt;300,"$150 to $300","&gt;$300")))))</f>
        <v>$2 to $5</v>
      </c>
      <c r="H87" s="65" t="str">
        <f t="shared" ref="H87:H115" si="13">IF(I87&lt;200,"&lt;200",IF(I87&gt;2000,"&gt;2,000","200-2,000"))</f>
        <v>200-2,000</v>
      </c>
      <c r="I87" s="2">
        <v>1800</v>
      </c>
      <c r="J87" s="3">
        <f t="shared" si="10"/>
        <v>6750</v>
      </c>
      <c r="K87" s="13">
        <v>15</v>
      </c>
      <c r="L87" s="5">
        <v>40814</v>
      </c>
      <c r="M87" s="5">
        <v>40821</v>
      </c>
      <c r="N87">
        <v>66</v>
      </c>
      <c r="O87" s="53">
        <f t="shared" ref="O87:O115" si="14">WEEKDAY(L87,1)</f>
        <v>4</v>
      </c>
      <c r="P87" s="53" t="str">
        <f t="shared" ref="P87:P115" si="15">VLOOKUP(O87,$U$22:$W$33,3)</f>
        <v>Wednesday</v>
      </c>
      <c r="Q87" s="53">
        <f t="shared" ref="Q87:Q115" si="16">M87-L87</f>
        <v>7</v>
      </c>
      <c r="R87" s="68">
        <f t="shared" ref="R87:R115" si="17">MONTH(L87)</f>
        <v>9</v>
      </c>
      <c r="S87" s="68" t="str">
        <f t="shared" ref="S87:S115" si="18">VLOOKUP(R87,$U$22:$W$33,2)</f>
        <v>September</v>
      </c>
    </row>
    <row r="88" spans="1:19" x14ac:dyDescent="0.2">
      <c r="A88" s="4" t="s">
        <v>78</v>
      </c>
      <c r="B88" s="1" t="s">
        <v>93</v>
      </c>
      <c r="C88" s="7">
        <v>9764</v>
      </c>
      <c r="D88" s="6" t="s">
        <v>6</v>
      </c>
      <c r="E88" s="3">
        <v>3.75</v>
      </c>
      <c r="F88" s="65" t="str">
        <f t="shared" si="11"/>
        <v>small</v>
      </c>
      <c r="G88" s="71" t="str">
        <f t="shared" si="12"/>
        <v>$2 to $5</v>
      </c>
      <c r="H88" s="65" t="str">
        <f t="shared" si="13"/>
        <v>200-2,000</v>
      </c>
      <c r="I88" s="2">
        <v>1750</v>
      </c>
      <c r="J88" s="3">
        <f t="shared" si="10"/>
        <v>6562.5</v>
      </c>
      <c r="K88" s="13">
        <v>15</v>
      </c>
      <c r="L88" s="5">
        <v>40806</v>
      </c>
      <c r="M88" s="5">
        <v>40811</v>
      </c>
      <c r="N88">
        <v>67</v>
      </c>
      <c r="O88" s="53">
        <f t="shared" si="14"/>
        <v>3</v>
      </c>
      <c r="P88" s="53" t="str">
        <f t="shared" si="15"/>
        <v>Tuesday</v>
      </c>
      <c r="Q88" s="53">
        <f t="shared" si="16"/>
        <v>5</v>
      </c>
      <c r="R88" s="68">
        <f t="shared" si="17"/>
        <v>9</v>
      </c>
      <c r="S88" s="68" t="str">
        <f t="shared" si="18"/>
        <v>September</v>
      </c>
    </row>
    <row r="89" spans="1:19" x14ac:dyDescent="0.2">
      <c r="A89" s="4" t="s">
        <v>1</v>
      </c>
      <c r="B89" s="1" t="s">
        <v>65</v>
      </c>
      <c r="C89" s="7">
        <v>6489</v>
      </c>
      <c r="D89" s="6" t="s">
        <v>107</v>
      </c>
      <c r="E89" s="3">
        <v>3</v>
      </c>
      <c r="F89" s="65" t="str">
        <f t="shared" si="11"/>
        <v>small</v>
      </c>
      <c r="G89" s="71" t="str">
        <f t="shared" si="12"/>
        <v>$2 to $5</v>
      </c>
      <c r="H89" s="65" t="str">
        <f t="shared" si="13"/>
        <v>200-2,000</v>
      </c>
      <c r="I89" s="2">
        <v>900</v>
      </c>
      <c r="J89" s="3">
        <f t="shared" si="10"/>
        <v>2700</v>
      </c>
      <c r="K89" s="12">
        <v>25</v>
      </c>
      <c r="L89" s="5">
        <v>40826</v>
      </c>
      <c r="M89" s="5">
        <v>40834</v>
      </c>
      <c r="N89">
        <v>68</v>
      </c>
      <c r="O89" s="53">
        <f t="shared" si="14"/>
        <v>2</v>
      </c>
      <c r="P89" s="53" t="str">
        <f t="shared" si="15"/>
        <v>Monday</v>
      </c>
      <c r="Q89" s="53">
        <f t="shared" si="16"/>
        <v>8</v>
      </c>
      <c r="R89" s="68">
        <f t="shared" si="17"/>
        <v>10</v>
      </c>
      <c r="S89" s="68" t="str">
        <f t="shared" si="18"/>
        <v>October</v>
      </c>
    </row>
    <row r="90" spans="1:19" x14ac:dyDescent="0.2">
      <c r="A90" s="4" t="s">
        <v>1</v>
      </c>
      <c r="B90" s="1" t="s">
        <v>63</v>
      </c>
      <c r="C90" s="7">
        <v>9752</v>
      </c>
      <c r="D90" s="6" t="s">
        <v>6</v>
      </c>
      <c r="E90" s="3">
        <v>4.05</v>
      </c>
      <c r="F90" s="65" t="str">
        <f t="shared" si="11"/>
        <v>small</v>
      </c>
      <c r="G90" s="71" t="str">
        <f t="shared" si="12"/>
        <v>$2 to $5</v>
      </c>
      <c r="H90" s="65" t="str">
        <f t="shared" si="13"/>
        <v>200-2,000</v>
      </c>
      <c r="I90" s="2">
        <v>1500</v>
      </c>
      <c r="J90" s="3">
        <f t="shared" si="10"/>
        <v>6075</v>
      </c>
      <c r="K90" s="12">
        <v>25</v>
      </c>
      <c r="L90" s="5">
        <v>40806</v>
      </c>
      <c r="M90" s="5">
        <v>40811</v>
      </c>
      <c r="N90">
        <v>69</v>
      </c>
      <c r="O90" s="53">
        <f t="shared" si="14"/>
        <v>3</v>
      </c>
      <c r="P90" s="53" t="str">
        <f t="shared" si="15"/>
        <v>Tuesday</v>
      </c>
      <c r="Q90" s="53">
        <f t="shared" si="16"/>
        <v>5</v>
      </c>
      <c r="R90" s="68">
        <f t="shared" si="17"/>
        <v>9</v>
      </c>
      <c r="S90" s="68" t="str">
        <f t="shared" si="18"/>
        <v>September</v>
      </c>
    </row>
    <row r="91" spans="1:19" x14ac:dyDescent="0.2">
      <c r="A91" s="4" t="s">
        <v>1</v>
      </c>
      <c r="B91" s="1" t="s">
        <v>60</v>
      </c>
      <c r="C91" s="7">
        <v>6489</v>
      </c>
      <c r="D91" s="6" t="s">
        <v>107</v>
      </c>
      <c r="E91" s="3">
        <v>3</v>
      </c>
      <c r="F91" s="65" t="str">
        <f t="shared" si="11"/>
        <v>small</v>
      </c>
      <c r="G91" s="71" t="str">
        <f t="shared" si="12"/>
        <v>$2 to $5</v>
      </c>
      <c r="H91" s="65" t="str">
        <f t="shared" si="13"/>
        <v>200-2,000</v>
      </c>
      <c r="I91" s="2">
        <v>1100</v>
      </c>
      <c r="J91" s="3">
        <f t="shared" si="10"/>
        <v>3300</v>
      </c>
      <c r="K91" s="12">
        <v>25</v>
      </c>
      <c r="L91" s="5">
        <v>40821</v>
      </c>
      <c r="M91" s="5">
        <v>40826</v>
      </c>
      <c r="N91">
        <v>70</v>
      </c>
      <c r="O91" s="53">
        <f t="shared" si="14"/>
        <v>4</v>
      </c>
      <c r="P91" s="53" t="str">
        <f t="shared" si="15"/>
        <v>Wednesday</v>
      </c>
      <c r="Q91" s="53">
        <f t="shared" si="16"/>
        <v>5</v>
      </c>
      <c r="R91" s="68">
        <f t="shared" si="17"/>
        <v>10</v>
      </c>
      <c r="S91" s="68" t="str">
        <f t="shared" si="18"/>
        <v>October</v>
      </c>
    </row>
    <row r="92" spans="1:19" x14ac:dyDescent="0.2">
      <c r="A92" s="4" t="s">
        <v>1</v>
      </c>
      <c r="B92" s="1" t="s">
        <v>64</v>
      </c>
      <c r="C92" s="7">
        <v>9752</v>
      </c>
      <c r="D92" s="6" t="s">
        <v>6</v>
      </c>
      <c r="E92" s="3">
        <v>4.05</v>
      </c>
      <c r="F92" s="65" t="str">
        <f t="shared" si="11"/>
        <v>small</v>
      </c>
      <c r="G92" s="71" t="str">
        <f t="shared" si="12"/>
        <v>$2 to $5</v>
      </c>
      <c r="H92" s="65" t="str">
        <f t="shared" si="13"/>
        <v>200-2,000</v>
      </c>
      <c r="I92" s="2">
        <v>1550</v>
      </c>
      <c r="J92" s="3">
        <f t="shared" si="10"/>
        <v>6277.5</v>
      </c>
      <c r="K92" s="12">
        <v>25</v>
      </c>
      <c r="L92" s="5">
        <v>40811</v>
      </c>
      <c r="M92" s="5">
        <v>40821</v>
      </c>
      <c r="N92">
        <v>71</v>
      </c>
      <c r="O92" s="53">
        <f t="shared" si="14"/>
        <v>1</v>
      </c>
      <c r="P92" s="53" t="str">
        <f t="shared" si="15"/>
        <v>Sunday</v>
      </c>
      <c r="Q92" s="53">
        <f t="shared" si="16"/>
        <v>10</v>
      </c>
      <c r="R92" s="68">
        <f t="shared" si="17"/>
        <v>9</v>
      </c>
      <c r="S92" s="68" t="str">
        <f t="shared" si="18"/>
        <v>September</v>
      </c>
    </row>
    <row r="93" spans="1:19" x14ac:dyDescent="0.2">
      <c r="A93" s="4" t="s">
        <v>1</v>
      </c>
      <c r="B93" s="1" t="s">
        <v>61</v>
      </c>
      <c r="C93" s="1">
        <v>5125</v>
      </c>
      <c r="D93" s="4" t="s">
        <v>106</v>
      </c>
      <c r="E93" s="3">
        <v>1.1499999999999999</v>
      </c>
      <c r="F93" s="65" t="str">
        <f t="shared" si="11"/>
        <v>small</v>
      </c>
      <c r="G93" s="71" t="str">
        <f t="shared" si="12"/>
        <v>&lt;$2</v>
      </c>
      <c r="H93" s="65" t="str">
        <f t="shared" si="13"/>
        <v>&gt;2,000</v>
      </c>
      <c r="I93" s="2">
        <v>15000</v>
      </c>
      <c r="J93" s="3">
        <f t="shared" si="10"/>
        <v>17250</v>
      </c>
      <c r="K93" s="12">
        <v>25</v>
      </c>
      <c r="L93" s="5">
        <v>40817</v>
      </c>
      <c r="M93" s="5">
        <v>40831</v>
      </c>
      <c r="N93">
        <v>72</v>
      </c>
      <c r="O93" s="53">
        <f t="shared" si="14"/>
        <v>7</v>
      </c>
      <c r="P93" s="53" t="str">
        <f t="shared" si="15"/>
        <v>Saturday</v>
      </c>
      <c r="Q93" s="53">
        <f t="shared" si="16"/>
        <v>14</v>
      </c>
      <c r="R93" s="68">
        <f t="shared" si="17"/>
        <v>10</v>
      </c>
      <c r="S93" s="68" t="str">
        <f t="shared" si="18"/>
        <v>October</v>
      </c>
    </row>
    <row r="94" spans="1:19" x14ac:dyDescent="0.2">
      <c r="A94" s="4" t="s">
        <v>1</v>
      </c>
      <c r="B94" s="1" t="s">
        <v>62</v>
      </c>
      <c r="C94" s="7">
        <v>6489</v>
      </c>
      <c r="D94" s="6" t="s">
        <v>107</v>
      </c>
      <c r="E94" s="3">
        <v>3</v>
      </c>
      <c r="F94" s="65" t="str">
        <f t="shared" si="11"/>
        <v>small</v>
      </c>
      <c r="G94" s="71" t="str">
        <f t="shared" si="12"/>
        <v>$2 to $5</v>
      </c>
      <c r="H94" s="65" t="str">
        <f t="shared" si="13"/>
        <v>200-2,000</v>
      </c>
      <c r="I94" s="2">
        <v>1050</v>
      </c>
      <c r="J94" s="3">
        <f t="shared" si="10"/>
        <v>3150</v>
      </c>
      <c r="K94" s="12">
        <v>25</v>
      </c>
      <c r="L94" s="5">
        <v>40845</v>
      </c>
      <c r="M94" s="5">
        <v>40857</v>
      </c>
      <c r="N94">
        <v>73</v>
      </c>
      <c r="O94" s="53">
        <f t="shared" si="14"/>
        <v>7</v>
      </c>
      <c r="P94" s="53" t="str">
        <f t="shared" si="15"/>
        <v>Saturday</v>
      </c>
      <c r="Q94" s="53">
        <f t="shared" si="16"/>
        <v>12</v>
      </c>
      <c r="R94" s="68">
        <f t="shared" si="17"/>
        <v>10</v>
      </c>
      <c r="S94" s="68" t="str">
        <f t="shared" si="18"/>
        <v>October</v>
      </c>
    </row>
    <row r="95" spans="1:19" x14ac:dyDescent="0.2">
      <c r="A95" s="6" t="s">
        <v>1</v>
      </c>
      <c r="B95" s="7" t="s">
        <v>49</v>
      </c>
      <c r="C95" s="7">
        <v>4111</v>
      </c>
      <c r="D95" s="6" t="s">
        <v>5</v>
      </c>
      <c r="E95" s="8">
        <v>3.55</v>
      </c>
      <c r="F95" s="65" t="str">
        <f t="shared" si="11"/>
        <v>small</v>
      </c>
      <c r="G95" s="71" t="str">
        <f t="shared" si="12"/>
        <v>$2 to $5</v>
      </c>
      <c r="H95" s="65" t="str">
        <f t="shared" si="13"/>
        <v>&gt;2,000</v>
      </c>
      <c r="I95" s="9">
        <v>4200</v>
      </c>
      <c r="J95" s="8">
        <f t="shared" si="10"/>
        <v>14910</v>
      </c>
      <c r="K95" s="12">
        <v>25</v>
      </c>
      <c r="L95" s="10">
        <v>40801</v>
      </c>
      <c r="M95" s="10">
        <v>40831</v>
      </c>
      <c r="N95">
        <v>74</v>
      </c>
      <c r="O95" s="53">
        <f t="shared" si="14"/>
        <v>5</v>
      </c>
      <c r="P95" s="53" t="str">
        <f t="shared" si="15"/>
        <v>Thursday</v>
      </c>
      <c r="Q95" s="53">
        <f t="shared" si="16"/>
        <v>30</v>
      </c>
      <c r="R95" s="68">
        <f t="shared" si="17"/>
        <v>9</v>
      </c>
      <c r="S95" s="68" t="str">
        <f t="shared" si="18"/>
        <v>September</v>
      </c>
    </row>
    <row r="96" spans="1:19" x14ac:dyDescent="0.2">
      <c r="A96" s="6" t="s">
        <v>1</v>
      </c>
      <c r="B96" s="7" t="s">
        <v>50</v>
      </c>
      <c r="C96" s="7">
        <v>4111</v>
      </c>
      <c r="D96" s="6" t="s">
        <v>5</v>
      </c>
      <c r="E96" s="8">
        <v>3.55</v>
      </c>
      <c r="F96" s="65" t="str">
        <f t="shared" si="11"/>
        <v>small</v>
      </c>
      <c r="G96" s="71" t="str">
        <f t="shared" si="12"/>
        <v>$2 to $5</v>
      </c>
      <c r="H96" s="65" t="str">
        <f t="shared" si="13"/>
        <v>&gt;2,000</v>
      </c>
      <c r="I96" s="9">
        <v>4250</v>
      </c>
      <c r="J96" s="8">
        <f t="shared" si="10"/>
        <v>15087.5</v>
      </c>
      <c r="K96" s="12">
        <v>25</v>
      </c>
      <c r="L96" s="10">
        <v>40806</v>
      </c>
      <c r="M96" s="10">
        <v>40826</v>
      </c>
      <c r="N96">
        <v>75</v>
      </c>
      <c r="O96" s="53">
        <f t="shared" si="14"/>
        <v>3</v>
      </c>
      <c r="P96" s="53" t="str">
        <f t="shared" si="15"/>
        <v>Tuesday</v>
      </c>
      <c r="Q96" s="53">
        <f t="shared" si="16"/>
        <v>20</v>
      </c>
      <c r="R96" s="68">
        <f t="shared" si="17"/>
        <v>9</v>
      </c>
      <c r="S96" s="68" t="str">
        <f t="shared" si="18"/>
        <v>September</v>
      </c>
    </row>
    <row r="97" spans="1:19" x14ac:dyDescent="0.2">
      <c r="A97" s="6" t="s">
        <v>1</v>
      </c>
      <c r="B97" s="7" t="s">
        <v>51</v>
      </c>
      <c r="C97" s="7">
        <v>4111</v>
      </c>
      <c r="D97" s="6" t="s">
        <v>5</v>
      </c>
      <c r="E97" s="8">
        <v>3.55</v>
      </c>
      <c r="F97" s="65" t="str">
        <f t="shared" si="11"/>
        <v>small</v>
      </c>
      <c r="G97" s="71" t="str">
        <f t="shared" si="12"/>
        <v>$2 to $5</v>
      </c>
      <c r="H97" s="65" t="str">
        <f t="shared" si="13"/>
        <v>&gt;2,000</v>
      </c>
      <c r="I97" s="9">
        <v>4200</v>
      </c>
      <c r="J97" s="8">
        <f t="shared" si="10"/>
        <v>14910</v>
      </c>
      <c r="K97" s="12">
        <v>25</v>
      </c>
      <c r="L97" s="10">
        <v>40811</v>
      </c>
      <c r="M97" s="10">
        <v>40841</v>
      </c>
      <c r="N97">
        <v>76</v>
      </c>
      <c r="O97" s="53">
        <f t="shared" si="14"/>
        <v>1</v>
      </c>
      <c r="P97" s="53" t="str">
        <f t="shared" si="15"/>
        <v>Sunday</v>
      </c>
      <c r="Q97" s="53">
        <f t="shared" si="16"/>
        <v>30</v>
      </c>
      <c r="R97" s="68">
        <f t="shared" si="17"/>
        <v>9</v>
      </c>
      <c r="S97" s="68" t="str">
        <f t="shared" si="18"/>
        <v>September</v>
      </c>
    </row>
    <row r="98" spans="1:19" x14ac:dyDescent="0.2">
      <c r="A98" s="6" t="s">
        <v>1</v>
      </c>
      <c r="B98" s="7" t="s">
        <v>52</v>
      </c>
      <c r="C98" s="7">
        <v>4111</v>
      </c>
      <c r="D98" s="6" t="s">
        <v>5</v>
      </c>
      <c r="E98" s="8">
        <v>3.55</v>
      </c>
      <c r="F98" s="65" t="str">
        <f t="shared" si="11"/>
        <v>small</v>
      </c>
      <c r="G98" s="71" t="str">
        <f t="shared" si="12"/>
        <v>$2 to $5</v>
      </c>
      <c r="H98" s="65" t="str">
        <f t="shared" si="13"/>
        <v>&gt;2,000</v>
      </c>
      <c r="I98" s="9">
        <v>4600</v>
      </c>
      <c r="J98" s="8">
        <f t="shared" si="10"/>
        <v>16330</v>
      </c>
      <c r="K98" s="12">
        <v>25</v>
      </c>
      <c r="L98" s="10">
        <v>40821</v>
      </c>
      <c r="M98" s="10">
        <v>40835</v>
      </c>
      <c r="N98">
        <v>77</v>
      </c>
      <c r="O98" s="53">
        <f t="shared" si="14"/>
        <v>4</v>
      </c>
      <c r="P98" s="53" t="str">
        <f t="shared" si="15"/>
        <v>Wednesday</v>
      </c>
      <c r="Q98" s="53">
        <f t="shared" si="16"/>
        <v>14</v>
      </c>
      <c r="R98" s="68">
        <f t="shared" si="17"/>
        <v>10</v>
      </c>
      <c r="S98" s="68" t="str">
        <f t="shared" si="18"/>
        <v>October</v>
      </c>
    </row>
    <row r="99" spans="1:19" x14ac:dyDescent="0.2">
      <c r="A99" s="6" t="s">
        <v>1</v>
      </c>
      <c r="B99" s="7" t="s">
        <v>47</v>
      </c>
      <c r="C99" s="7">
        <v>4111</v>
      </c>
      <c r="D99" s="6" t="s">
        <v>5</v>
      </c>
      <c r="E99" s="8">
        <v>3.55</v>
      </c>
      <c r="F99" s="65" t="str">
        <f t="shared" si="11"/>
        <v>small</v>
      </c>
      <c r="G99" s="71" t="str">
        <f t="shared" si="12"/>
        <v>$2 to $5</v>
      </c>
      <c r="H99" s="65" t="str">
        <f t="shared" si="13"/>
        <v>&gt;2,000</v>
      </c>
      <c r="I99" s="9">
        <v>4800</v>
      </c>
      <c r="J99" s="8">
        <f t="shared" si="10"/>
        <v>17040</v>
      </c>
      <c r="K99" s="12">
        <v>25</v>
      </c>
      <c r="L99" s="10">
        <v>40791</v>
      </c>
      <c r="M99" s="10">
        <v>40806</v>
      </c>
      <c r="N99">
        <v>78</v>
      </c>
      <c r="O99" s="53">
        <f t="shared" si="14"/>
        <v>2</v>
      </c>
      <c r="P99" s="53" t="str">
        <f t="shared" si="15"/>
        <v>Monday</v>
      </c>
      <c r="Q99" s="53">
        <f t="shared" si="16"/>
        <v>15</v>
      </c>
      <c r="R99" s="68">
        <f t="shared" si="17"/>
        <v>9</v>
      </c>
      <c r="S99" s="68" t="str">
        <f t="shared" si="18"/>
        <v>September</v>
      </c>
    </row>
    <row r="100" spans="1:19" x14ac:dyDescent="0.2">
      <c r="A100" s="6" t="s">
        <v>1</v>
      </c>
      <c r="B100" s="7" t="s">
        <v>48</v>
      </c>
      <c r="C100" s="7">
        <v>4111</v>
      </c>
      <c r="D100" s="6" t="s">
        <v>5</v>
      </c>
      <c r="E100" s="8">
        <v>3.55</v>
      </c>
      <c r="F100" s="65" t="str">
        <f t="shared" si="11"/>
        <v>small</v>
      </c>
      <c r="G100" s="71" t="str">
        <f t="shared" si="12"/>
        <v>$2 to $5</v>
      </c>
      <c r="H100" s="65" t="str">
        <f t="shared" si="13"/>
        <v>&gt;2,000</v>
      </c>
      <c r="I100" s="9">
        <v>4585</v>
      </c>
      <c r="J100" s="8">
        <f t="shared" si="10"/>
        <v>16276.75</v>
      </c>
      <c r="K100" s="12">
        <v>25</v>
      </c>
      <c r="L100" s="10">
        <v>40796</v>
      </c>
      <c r="M100" s="10">
        <v>40816</v>
      </c>
      <c r="N100">
        <v>79</v>
      </c>
      <c r="O100" s="53">
        <f t="shared" si="14"/>
        <v>7</v>
      </c>
      <c r="P100" s="53" t="str">
        <f t="shared" si="15"/>
        <v>Saturday</v>
      </c>
      <c r="Q100" s="53">
        <f t="shared" si="16"/>
        <v>20</v>
      </c>
      <c r="R100" s="68">
        <f t="shared" si="17"/>
        <v>9</v>
      </c>
      <c r="S100" s="68" t="str">
        <f t="shared" si="18"/>
        <v>September</v>
      </c>
    </row>
    <row r="101" spans="1:19" x14ac:dyDescent="0.2">
      <c r="A101" s="4" t="s">
        <v>53</v>
      </c>
      <c r="B101" s="1" t="s">
        <v>66</v>
      </c>
      <c r="C101" s="1">
        <v>5319</v>
      </c>
      <c r="D101" s="4" t="s">
        <v>106</v>
      </c>
      <c r="E101" s="3">
        <v>1.1000000000000001</v>
      </c>
      <c r="F101" s="65" t="str">
        <f t="shared" si="11"/>
        <v>small</v>
      </c>
      <c r="G101" s="71" t="str">
        <f t="shared" si="12"/>
        <v>&lt;$2</v>
      </c>
      <c r="H101" s="65" t="str">
        <f t="shared" si="13"/>
        <v>&gt;2,000</v>
      </c>
      <c r="I101" s="2">
        <v>17500</v>
      </c>
      <c r="J101" s="3">
        <f t="shared" si="10"/>
        <v>19250</v>
      </c>
      <c r="K101" s="12">
        <v>30</v>
      </c>
      <c r="L101" s="5">
        <v>40775</v>
      </c>
      <c r="M101" s="5">
        <v>40786</v>
      </c>
      <c r="N101">
        <v>80</v>
      </c>
      <c r="O101" s="53">
        <f t="shared" si="14"/>
        <v>7</v>
      </c>
      <c r="P101" s="53" t="str">
        <f t="shared" si="15"/>
        <v>Saturday</v>
      </c>
      <c r="Q101" s="53">
        <f t="shared" si="16"/>
        <v>11</v>
      </c>
      <c r="R101" s="68">
        <f t="shared" si="17"/>
        <v>8</v>
      </c>
      <c r="S101" s="68" t="str">
        <f t="shared" si="18"/>
        <v>August</v>
      </c>
    </row>
    <row r="102" spans="1:19" x14ac:dyDescent="0.2">
      <c r="A102" s="4" t="s">
        <v>53</v>
      </c>
      <c r="B102" s="1" t="s">
        <v>67</v>
      </c>
      <c r="C102" s="7">
        <v>4312</v>
      </c>
      <c r="D102" s="6" t="s">
        <v>5</v>
      </c>
      <c r="E102" s="3">
        <v>3.75</v>
      </c>
      <c r="F102" s="65" t="str">
        <f t="shared" si="11"/>
        <v>small</v>
      </c>
      <c r="G102" s="71" t="str">
        <f t="shared" si="12"/>
        <v>$2 to $5</v>
      </c>
      <c r="H102" s="65" t="str">
        <f t="shared" si="13"/>
        <v>&gt;2,000</v>
      </c>
      <c r="I102" s="2">
        <v>4250</v>
      </c>
      <c r="J102" s="3">
        <f t="shared" si="10"/>
        <v>15937.5</v>
      </c>
      <c r="K102" s="12">
        <v>30</v>
      </c>
      <c r="L102" s="5">
        <v>40780</v>
      </c>
      <c r="M102" s="5">
        <v>40787</v>
      </c>
      <c r="N102">
        <v>81</v>
      </c>
      <c r="O102" s="53">
        <f t="shared" si="14"/>
        <v>5</v>
      </c>
      <c r="P102" s="53" t="str">
        <f t="shared" si="15"/>
        <v>Thursday</v>
      </c>
      <c r="Q102" s="53">
        <f t="shared" si="16"/>
        <v>7</v>
      </c>
      <c r="R102" s="68">
        <f t="shared" si="17"/>
        <v>8</v>
      </c>
      <c r="S102" s="68" t="str">
        <f t="shared" si="18"/>
        <v>August</v>
      </c>
    </row>
    <row r="103" spans="1:19" x14ac:dyDescent="0.2">
      <c r="A103" s="4" t="s">
        <v>53</v>
      </c>
      <c r="B103" s="1" t="s">
        <v>114</v>
      </c>
      <c r="C103" s="1">
        <v>5319</v>
      </c>
      <c r="D103" s="4" t="s">
        <v>106</v>
      </c>
      <c r="E103" s="3">
        <v>1.1000000000000001</v>
      </c>
      <c r="F103" s="65" t="str">
        <f t="shared" si="11"/>
        <v>small</v>
      </c>
      <c r="G103" s="71" t="str">
        <f t="shared" si="12"/>
        <v>&lt;$2</v>
      </c>
      <c r="H103" s="65" t="str">
        <f t="shared" si="13"/>
        <v>&gt;2,000</v>
      </c>
      <c r="I103" s="2">
        <v>16500</v>
      </c>
      <c r="J103" s="3">
        <f t="shared" si="10"/>
        <v>18150</v>
      </c>
      <c r="K103" s="12">
        <v>30</v>
      </c>
      <c r="L103" s="5">
        <v>40801</v>
      </c>
      <c r="M103" s="5">
        <v>40821</v>
      </c>
      <c r="N103">
        <v>82</v>
      </c>
      <c r="O103" s="53">
        <f t="shared" si="14"/>
        <v>5</v>
      </c>
      <c r="P103" s="53" t="str">
        <f t="shared" si="15"/>
        <v>Thursday</v>
      </c>
      <c r="Q103" s="53">
        <f t="shared" si="16"/>
        <v>20</v>
      </c>
      <c r="R103" s="68">
        <f t="shared" si="17"/>
        <v>9</v>
      </c>
      <c r="S103" s="68" t="str">
        <f t="shared" si="18"/>
        <v>September</v>
      </c>
    </row>
    <row r="104" spans="1:19" x14ac:dyDescent="0.2">
      <c r="A104" s="4" t="s">
        <v>53</v>
      </c>
      <c r="B104" s="1" t="s">
        <v>68</v>
      </c>
      <c r="C104" s="1">
        <v>5677</v>
      </c>
      <c r="D104" s="4" t="s">
        <v>99</v>
      </c>
      <c r="E104" s="3">
        <v>195</v>
      </c>
      <c r="F104" s="65" t="str">
        <f t="shared" si="11"/>
        <v>BIG</v>
      </c>
      <c r="G104" s="71" t="str">
        <f t="shared" si="12"/>
        <v>$150 to $300</v>
      </c>
      <c r="H104" s="65" t="str">
        <f t="shared" si="13"/>
        <v>&lt;200</v>
      </c>
      <c r="I104" s="2">
        <v>120</v>
      </c>
      <c r="J104" s="3">
        <f t="shared" si="10"/>
        <v>23400</v>
      </c>
      <c r="K104" s="12">
        <v>30</v>
      </c>
      <c r="L104" s="5">
        <v>40849</v>
      </c>
      <c r="M104" s="5">
        <v>40860</v>
      </c>
      <c r="N104">
        <v>83</v>
      </c>
      <c r="O104" s="53">
        <f t="shared" si="14"/>
        <v>4</v>
      </c>
      <c r="P104" s="53" t="str">
        <f t="shared" si="15"/>
        <v>Wednesday</v>
      </c>
      <c r="Q104" s="53">
        <f t="shared" si="16"/>
        <v>11</v>
      </c>
      <c r="R104" s="68">
        <f t="shared" si="17"/>
        <v>11</v>
      </c>
      <c r="S104" s="68" t="str">
        <f t="shared" si="18"/>
        <v>November</v>
      </c>
    </row>
    <row r="105" spans="1:19" x14ac:dyDescent="0.2">
      <c r="A105" s="4" t="s">
        <v>53</v>
      </c>
      <c r="B105" s="1" t="s">
        <v>69</v>
      </c>
      <c r="C105" s="7">
        <v>4312</v>
      </c>
      <c r="D105" s="6" t="s">
        <v>5</v>
      </c>
      <c r="E105" s="3">
        <v>3.75</v>
      </c>
      <c r="F105" s="65" t="str">
        <f t="shared" si="11"/>
        <v>small</v>
      </c>
      <c r="G105" s="71" t="str">
        <f t="shared" si="12"/>
        <v>$2 to $5</v>
      </c>
      <c r="H105" s="65" t="str">
        <f t="shared" si="13"/>
        <v>&gt;2,000</v>
      </c>
      <c r="I105" s="2">
        <v>4200</v>
      </c>
      <c r="J105" s="3">
        <f t="shared" si="10"/>
        <v>15750</v>
      </c>
      <c r="K105" s="12">
        <v>30</v>
      </c>
      <c r="L105" s="5">
        <v>40787</v>
      </c>
      <c r="M105" s="5">
        <v>40796</v>
      </c>
      <c r="N105">
        <v>84</v>
      </c>
      <c r="O105" s="53">
        <f t="shared" si="14"/>
        <v>5</v>
      </c>
      <c r="P105" s="53" t="str">
        <f t="shared" si="15"/>
        <v>Thursday</v>
      </c>
      <c r="Q105" s="53">
        <f t="shared" si="16"/>
        <v>9</v>
      </c>
      <c r="R105" s="68">
        <f t="shared" si="17"/>
        <v>9</v>
      </c>
      <c r="S105" s="68" t="str">
        <f t="shared" si="18"/>
        <v>September</v>
      </c>
    </row>
    <row r="106" spans="1:19" x14ac:dyDescent="0.2">
      <c r="A106" s="4" t="s">
        <v>53</v>
      </c>
      <c r="B106" s="1" t="s">
        <v>117</v>
      </c>
      <c r="C106" s="7">
        <v>4312</v>
      </c>
      <c r="D106" s="6" t="s">
        <v>5</v>
      </c>
      <c r="E106" s="3">
        <v>3.75</v>
      </c>
      <c r="F106" s="65" t="str">
        <f t="shared" si="11"/>
        <v>small</v>
      </c>
      <c r="G106" s="71" t="str">
        <f t="shared" si="12"/>
        <v>$2 to $5</v>
      </c>
      <c r="H106" s="65" t="str">
        <f t="shared" si="13"/>
        <v>&gt;2,000</v>
      </c>
      <c r="I106" s="2">
        <v>4150</v>
      </c>
      <c r="J106" s="3">
        <f t="shared" si="10"/>
        <v>15562.5</v>
      </c>
      <c r="K106" s="12">
        <v>30</v>
      </c>
      <c r="L106" s="5">
        <v>40789</v>
      </c>
      <c r="M106" s="5">
        <v>40797</v>
      </c>
      <c r="N106">
        <v>85</v>
      </c>
      <c r="O106" s="53">
        <f t="shared" si="14"/>
        <v>7</v>
      </c>
      <c r="P106" s="53" t="str">
        <f t="shared" si="15"/>
        <v>Saturday</v>
      </c>
      <c r="Q106" s="53">
        <f t="shared" si="16"/>
        <v>8</v>
      </c>
      <c r="R106" s="68">
        <f t="shared" si="17"/>
        <v>9</v>
      </c>
      <c r="S106" s="68" t="str">
        <f t="shared" si="18"/>
        <v>September</v>
      </c>
    </row>
    <row r="107" spans="1:19" x14ac:dyDescent="0.2">
      <c r="A107" s="4" t="s">
        <v>53</v>
      </c>
      <c r="B107" s="1" t="s">
        <v>73</v>
      </c>
      <c r="C107" s="1">
        <v>5677</v>
      </c>
      <c r="D107" s="4" t="s">
        <v>99</v>
      </c>
      <c r="E107" s="3">
        <v>195</v>
      </c>
      <c r="F107" s="65" t="str">
        <f t="shared" si="11"/>
        <v>BIG</v>
      </c>
      <c r="G107" s="71" t="str">
        <f t="shared" si="12"/>
        <v>$150 to $300</v>
      </c>
      <c r="H107" s="65" t="str">
        <f t="shared" si="13"/>
        <v>&lt;200</v>
      </c>
      <c r="I107" s="2">
        <v>110</v>
      </c>
      <c r="J107" s="3">
        <f t="shared" si="10"/>
        <v>21450</v>
      </c>
      <c r="K107" s="12">
        <v>30</v>
      </c>
      <c r="L107" s="5">
        <v>40852</v>
      </c>
      <c r="M107" s="5">
        <v>40864</v>
      </c>
      <c r="N107">
        <v>86</v>
      </c>
      <c r="O107" s="53">
        <f t="shared" si="14"/>
        <v>7</v>
      </c>
      <c r="P107" s="53" t="str">
        <f t="shared" si="15"/>
        <v>Saturday</v>
      </c>
      <c r="Q107" s="53">
        <f t="shared" si="16"/>
        <v>12</v>
      </c>
      <c r="R107" s="68">
        <f t="shared" si="17"/>
        <v>11</v>
      </c>
      <c r="S107" s="68" t="str">
        <f t="shared" si="18"/>
        <v>November</v>
      </c>
    </row>
    <row r="108" spans="1:19" x14ac:dyDescent="0.2">
      <c r="A108" s="4" t="s">
        <v>53</v>
      </c>
      <c r="B108" s="1" t="s">
        <v>118</v>
      </c>
      <c r="C108" s="1">
        <v>5234</v>
      </c>
      <c r="D108" s="4" t="s">
        <v>100</v>
      </c>
      <c r="E108" s="3">
        <v>1.65</v>
      </c>
      <c r="F108" s="65" t="str">
        <f t="shared" si="11"/>
        <v>small</v>
      </c>
      <c r="G108" s="71" t="str">
        <f t="shared" si="12"/>
        <v>&lt;$2</v>
      </c>
      <c r="H108" s="65" t="str">
        <f t="shared" si="13"/>
        <v>&gt;2,000</v>
      </c>
      <c r="I108" s="2">
        <v>4500</v>
      </c>
      <c r="J108" s="3">
        <f t="shared" si="10"/>
        <v>7425</v>
      </c>
      <c r="K108" s="12">
        <v>30</v>
      </c>
      <c r="L108" s="5">
        <v>40783</v>
      </c>
      <c r="M108" s="5">
        <v>40791</v>
      </c>
      <c r="N108">
        <v>87</v>
      </c>
      <c r="O108" s="53">
        <f t="shared" si="14"/>
        <v>1</v>
      </c>
      <c r="P108" s="53" t="str">
        <f t="shared" si="15"/>
        <v>Sunday</v>
      </c>
      <c r="Q108" s="53">
        <f t="shared" si="16"/>
        <v>8</v>
      </c>
      <c r="R108" s="68">
        <f t="shared" si="17"/>
        <v>8</v>
      </c>
      <c r="S108" s="68" t="str">
        <f t="shared" si="18"/>
        <v>August</v>
      </c>
    </row>
    <row r="109" spans="1:19" x14ac:dyDescent="0.2">
      <c r="A109" s="4" t="s">
        <v>53</v>
      </c>
      <c r="B109" s="1" t="s">
        <v>119</v>
      </c>
      <c r="C109" s="1">
        <v>5234</v>
      </c>
      <c r="D109" s="4" t="s">
        <v>100</v>
      </c>
      <c r="E109" s="3">
        <v>1.65</v>
      </c>
      <c r="F109" s="65" t="str">
        <f t="shared" si="11"/>
        <v>small</v>
      </c>
      <c r="G109" s="71" t="str">
        <f t="shared" si="12"/>
        <v>&lt;$2</v>
      </c>
      <c r="H109" s="65" t="str">
        <f t="shared" si="13"/>
        <v>&gt;2,000</v>
      </c>
      <c r="I109" s="2">
        <v>4750</v>
      </c>
      <c r="J109" s="3">
        <f t="shared" si="10"/>
        <v>7837.5</v>
      </c>
      <c r="K109" s="12">
        <v>30</v>
      </c>
      <c r="L109" s="5">
        <v>40791</v>
      </c>
      <c r="M109" s="5">
        <v>40799</v>
      </c>
      <c r="N109">
        <v>88</v>
      </c>
      <c r="O109" s="53">
        <f t="shared" si="14"/>
        <v>2</v>
      </c>
      <c r="P109" s="53" t="str">
        <f t="shared" si="15"/>
        <v>Monday</v>
      </c>
      <c r="Q109" s="53">
        <f t="shared" si="16"/>
        <v>8</v>
      </c>
      <c r="R109" s="68">
        <f t="shared" si="17"/>
        <v>9</v>
      </c>
      <c r="S109" s="68" t="str">
        <f t="shared" si="18"/>
        <v>September</v>
      </c>
    </row>
    <row r="110" spans="1:19" x14ac:dyDescent="0.2">
      <c r="A110" s="4" t="s">
        <v>53</v>
      </c>
      <c r="B110" s="1" t="s">
        <v>70</v>
      </c>
      <c r="C110" s="1">
        <v>5234</v>
      </c>
      <c r="D110" s="4" t="s">
        <v>100</v>
      </c>
      <c r="E110" s="3">
        <v>1.65</v>
      </c>
      <c r="F110" s="65" t="str">
        <f t="shared" si="11"/>
        <v>small</v>
      </c>
      <c r="G110" s="71" t="str">
        <f t="shared" si="12"/>
        <v>&lt;$2</v>
      </c>
      <c r="H110" s="65" t="str">
        <f t="shared" si="13"/>
        <v>&gt;2,000</v>
      </c>
      <c r="I110" s="2">
        <v>4850</v>
      </c>
      <c r="J110" s="3">
        <f t="shared" si="10"/>
        <v>8002.5</v>
      </c>
      <c r="K110" s="12">
        <v>30</v>
      </c>
      <c r="L110" s="5">
        <v>40788</v>
      </c>
      <c r="M110" s="5">
        <v>40797</v>
      </c>
      <c r="N110">
        <v>89</v>
      </c>
      <c r="O110" s="53">
        <f t="shared" si="14"/>
        <v>6</v>
      </c>
      <c r="P110" s="53" t="str">
        <f t="shared" si="15"/>
        <v>Friday</v>
      </c>
      <c r="Q110" s="53">
        <f t="shared" si="16"/>
        <v>9</v>
      </c>
      <c r="R110" s="68">
        <f t="shared" si="17"/>
        <v>9</v>
      </c>
      <c r="S110" s="68" t="str">
        <f t="shared" si="18"/>
        <v>September</v>
      </c>
    </row>
    <row r="111" spans="1:19" x14ac:dyDescent="0.2">
      <c r="A111" s="4" t="s">
        <v>53</v>
      </c>
      <c r="B111" s="1" t="s">
        <v>71</v>
      </c>
      <c r="C111" s="1">
        <v>8008</v>
      </c>
      <c r="D111" s="4" t="s">
        <v>104</v>
      </c>
      <c r="E111" s="3">
        <v>645</v>
      </c>
      <c r="F111" s="65" t="str">
        <f t="shared" si="11"/>
        <v>BIG</v>
      </c>
      <c r="G111" s="71" t="str">
        <f t="shared" si="12"/>
        <v>&gt;$300</v>
      </c>
      <c r="H111" s="65" t="str">
        <f t="shared" si="13"/>
        <v>&lt;200</v>
      </c>
      <c r="I111" s="2">
        <v>150</v>
      </c>
      <c r="J111" s="3">
        <f t="shared" si="10"/>
        <v>96750</v>
      </c>
      <c r="K111" s="12">
        <v>30</v>
      </c>
      <c r="L111" s="5">
        <v>40831</v>
      </c>
      <c r="M111" s="5">
        <v>40842</v>
      </c>
      <c r="N111">
        <v>90</v>
      </c>
      <c r="O111" s="53">
        <f t="shared" si="14"/>
        <v>7</v>
      </c>
      <c r="P111" s="53" t="str">
        <f t="shared" si="15"/>
        <v>Saturday</v>
      </c>
      <c r="Q111" s="53">
        <f t="shared" si="16"/>
        <v>11</v>
      </c>
      <c r="R111" s="68">
        <f t="shared" si="17"/>
        <v>10</v>
      </c>
      <c r="S111" s="68" t="str">
        <f t="shared" si="18"/>
        <v>October</v>
      </c>
    </row>
    <row r="112" spans="1:19" x14ac:dyDescent="0.2">
      <c r="A112" s="4" t="s">
        <v>53</v>
      </c>
      <c r="B112" s="1" t="s">
        <v>72</v>
      </c>
      <c r="C112" s="1">
        <v>8008</v>
      </c>
      <c r="D112" s="4" t="s">
        <v>104</v>
      </c>
      <c r="E112" s="3">
        <v>645</v>
      </c>
      <c r="F112" s="65" t="str">
        <f t="shared" si="11"/>
        <v>BIG</v>
      </c>
      <c r="G112" s="71" t="str">
        <f t="shared" si="12"/>
        <v>&gt;$300</v>
      </c>
      <c r="H112" s="65" t="str">
        <f t="shared" si="13"/>
        <v>&lt;200</v>
      </c>
      <c r="I112" s="2">
        <v>100</v>
      </c>
      <c r="J112" s="3">
        <f t="shared" si="10"/>
        <v>64500</v>
      </c>
      <c r="K112" s="12">
        <v>30</v>
      </c>
      <c r="L112" s="5">
        <v>40826</v>
      </c>
      <c r="M112" s="5">
        <v>40837</v>
      </c>
      <c r="N112">
        <v>91</v>
      </c>
      <c r="O112" s="53">
        <f t="shared" si="14"/>
        <v>2</v>
      </c>
      <c r="P112" s="53" t="str">
        <f t="shared" si="15"/>
        <v>Monday</v>
      </c>
      <c r="Q112" s="53">
        <f t="shared" si="16"/>
        <v>11</v>
      </c>
      <c r="R112" s="68">
        <f t="shared" si="17"/>
        <v>10</v>
      </c>
      <c r="S112" s="68" t="str">
        <f t="shared" si="18"/>
        <v>October</v>
      </c>
    </row>
    <row r="113" spans="1:19" x14ac:dyDescent="0.2">
      <c r="A113" s="4" t="s">
        <v>53</v>
      </c>
      <c r="B113" s="1" t="s">
        <v>74</v>
      </c>
      <c r="C113" s="1">
        <v>5677</v>
      </c>
      <c r="D113" s="4" t="s">
        <v>99</v>
      </c>
      <c r="E113" s="3">
        <v>195</v>
      </c>
      <c r="F113" s="65" t="str">
        <f t="shared" si="11"/>
        <v>BIG</v>
      </c>
      <c r="G113" s="71" t="str">
        <f t="shared" si="12"/>
        <v>$150 to $300</v>
      </c>
      <c r="H113" s="65" t="str">
        <f t="shared" si="13"/>
        <v>&lt;200</v>
      </c>
      <c r="I113" s="2">
        <v>130</v>
      </c>
      <c r="J113" s="3">
        <f t="shared" si="10"/>
        <v>25350</v>
      </c>
      <c r="K113" s="12">
        <v>30</v>
      </c>
      <c r="L113" s="5">
        <v>40844</v>
      </c>
      <c r="M113" s="5">
        <v>40854</v>
      </c>
      <c r="N113">
        <v>92</v>
      </c>
      <c r="O113" s="53">
        <f t="shared" si="14"/>
        <v>6</v>
      </c>
      <c r="P113" s="53" t="str">
        <f t="shared" si="15"/>
        <v>Friday</v>
      </c>
      <c r="Q113" s="53">
        <f t="shared" si="16"/>
        <v>10</v>
      </c>
      <c r="R113" s="68">
        <f t="shared" si="17"/>
        <v>10</v>
      </c>
      <c r="S113" s="68" t="str">
        <f t="shared" si="18"/>
        <v>October</v>
      </c>
    </row>
    <row r="114" spans="1:19" x14ac:dyDescent="0.2">
      <c r="A114" s="4" t="s">
        <v>53</v>
      </c>
      <c r="B114" s="1" t="s">
        <v>75</v>
      </c>
      <c r="C114" s="1">
        <v>8008</v>
      </c>
      <c r="D114" s="4" t="s">
        <v>104</v>
      </c>
      <c r="E114" s="3">
        <v>645</v>
      </c>
      <c r="F114" s="65" t="str">
        <f t="shared" si="11"/>
        <v>BIG</v>
      </c>
      <c r="G114" s="71" t="str">
        <f t="shared" si="12"/>
        <v>&gt;$300</v>
      </c>
      <c r="H114" s="65" t="str">
        <f t="shared" si="13"/>
        <v>&lt;200</v>
      </c>
      <c r="I114" s="2">
        <v>120</v>
      </c>
      <c r="J114" s="3">
        <f t="shared" si="10"/>
        <v>77400</v>
      </c>
      <c r="K114" s="12">
        <v>30</v>
      </c>
      <c r="L114" s="5">
        <v>40844</v>
      </c>
      <c r="M114" s="5">
        <v>40851</v>
      </c>
      <c r="N114">
        <v>93</v>
      </c>
      <c r="O114" s="53">
        <f t="shared" si="14"/>
        <v>6</v>
      </c>
      <c r="P114" s="53" t="str">
        <f t="shared" si="15"/>
        <v>Friday</v>
      </c>
      <c r="Q114" s="53">
        <f t="shared" si="16"/>
        <v>7</v>
      </c>
      <c r="R114" s="68">
        <f t="shared" si="17"/>
        <v>10</v>
      </c>
      <c r="S114" s="68" t="str">
        <f t="shared" si="18"/>
        <v>October</v>
      </c>
    </row>
    <row r="115" spans="1:19" x14ac:dyDescent="0.2">
      <c r="A115" s="4" t="s">
        <v>53</v>
      </c>
      <c r="B115" s="1" t="s">
        <v>76</v>
      </c>
      <c r="C115" s="1">
        <v>5319</v>
      </c>
      <c r="D115" s="4" t="s">
        <v>106</v>
      </c>
      <c r="E115" s="3">
        <v>1.1000000000000001</v>
      </c>
      <c r="F115" s="65" t="str">
        <f t="shared" si="11"/>
        <v>small</v>
      </c>
      <c r="G115" s="71" t="str">
        <f t="shared" si="12"/>
        <v>&lt;$2</v>
      </c>
      <c r="H115" s="65" t="str">
        <f t="shared" si="13"/>
        <v>&gt;2,000</v>
      </c>
      <c r="I115" s="2">
        <v>18100</v>
      </c>
      <c r="J115" s="3">
        <f t="shared" si="10"/>
        <v>19910</v>
      </c>
      <c r="K115" s="12">
        <v>30</v>
      </c>
      <c r="L115" s="5">
        <v>40780</v>
      </c>
      <c r="M115" s="5">
        <v>40791</v>
      </c>
      <c r="N115">
        <v>94</v>
      </c>
      <c r="O115" s="53">
        <f t="shared" si="14"/>
        <v>5</v>
      </c>
      <c r="P115" s="53" t="str">
        <f t="shared" si="15"/>
        <v>Thursday</v>
      </c>
      <c r="Q115" s="53">
        <f t="shared" si="16"/>
        <v>11</v>
      </c>
      <c r="R115" s="68">
        <f t="shared" si="17"/>
        <v>8</v>
      </c>
      <c r="S115" s="68" t="str">
        <f t="shared" si="18"/>
        <v>August</v>
      </c>
    </row>
  </sheetData>
  <mergeCells count="1">
    <mergeCell ref="O1:P1"/>
  </mergeCells>
  <phoneticPr fontId="0" type="noConversion"/>
  <pageMargins left="0.75" right="0.75" top="1" bottom="1" header="0.5" footer="0.5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3"/>
  <sheetViews>
    <sheetView workbookViewId="0">
      <selection activeCell="C11" sqref="C11"/>
    </sheetView>
  </sheetViews>
  <sheetFormatPr defaultRowHeight="12.75" x14ac:dyDescent="0.2"/>
  <cols>
    <col min="1" max="1" width="21.5703125" customWidth="1"/>
    <col min="2" max="2" width="57.5703125" customWidth="1"/>
    <col min="3" max="3" width="15.7109375" customWidth="1"/>
  </cols>
  <sheetData>
    <row r="1" spans="1:3" x14ac:dyDescent="0.2">
      <c r="A1" t="s">
        <v>245</v>
      </c>
      <c r="C1" t="s">
        <v>246</v>
      </c>
    </row>
    <row r="2" spans="1:3" ht="28.5" x14ac:dyDescent="0.2">
      <c r="A2" s="36" t="s">
        <v>247</v>
      </c>
      <c r="B2" s="37" t="s">
        <v>248</v>
      </c>
      <c r="C2" s="38" t="s">
        <v>249</v>
      </c>
    </row>
    <row r="3" spans="1:3" ht="28.5" x14ac:dyDescent="0.2">
      <c r="A3" s="36" t="s">
        <v>250</v>
      </c>
      <c r="B3" s="37" t="s">
        <v>251</v>
      </c>
      <c r="C3" s="38" t="s">
        <v>249</v>
      </c>
    </row>
    <row r="4" spans="1:3" ht="28.5" x14ac:dyDescent="0.2">
      <c r="A4" s="36" t="s">
        <v>252</v>
      </c>
      <c r="B4" s="39" t="s">
        <v>253</v>
      </c>
      <c r="C4" s="38" t="s">
        <v>249</v>
      </c>
    </row>
    <row r="5" spans="1:3" ht="15.75" thickBot="1" x14ac:dyDescent="0.25">
      <c r="A5" s="36" t="s">
        <v>254</v>
      </c>
      <c r="B5" s="40" t="s">
        <v>255</v>
      </c>
      <c r="C5" s="38" t="s">
        <v>249</v>
      </c>
    </row>
    <row r="6" spans="1:3" ht="15" x14ac:dyDescent="0.2">
      <c r="A6" s="67" t="s">
        <v>301</v>
      </c>
    </row>
    <row r="7" spans="1:3" x14ac:dyDescent="0.2">
      <c r="A7" s="42">
        <f>MATCH(1369,'Purchase Order Data'!$C$22:$C$115,0)</f>
        <v>16</v>
      </c>
      <c r="B7" s="42" t="s">
        <v>257</v>
      </c>
    </row>
    <row r="8" spans="1:3" x14ac:dyDescent="0.2">
      <c r="A8" s="42">
        <f>MATCH(1369,'Purchase Order Data'!$C$22:$C$115,1)</f>
        <v>8</v>
      </c>
      <c r="B8" s="42" t="s">
        <v>256</v>
      </c>
      <c r="C8" s="49" t="s">
        <v>265</v>
      </c>
    </row>
    <row r="9" spans="1:3" x14ac:dyDescent="0.2">
      <c r="A9" s="42">
        <f>MATCH(1369,'Purchase Order Data'!$C$22:$C$115,-1)</f>
        <v>2</v>
      </c>
      <c r="B9" s="42" t="s">
        <v>262</v>
      </c>
      <c r="C9" s="49" t="s">
        <v>266</v>
      </c>
    </row>
    <row r="11" spans="1:3" ht="102" thickBot="1" x14ac:dyDescent="0.25">
      <c r="A11" s="43" t="s">
        <v>258</v>
      </c>
      <c r="B11" s="44" t="s">
        <v>259</v>
      </c>
    </row>
    <row r="12" spans="1:3" ht="61.5" thickBot="1" x14ac:dyDescent="0.25">
      <c r="A12" s="45">
        <v>0</v>
      </c>
      <c r="B12" s="46" t="s">
        <v>260</v>
      </c>
    </row>
    <row r="13" spans="1:3" ht="122.25" thickBot="1" x14ac:dyDescent="0.25">
      <c r="A13" s="43">
        <v>-1</v>
      </c>
      <c r="B13" s="44" t="s">
        <v>261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96"/>
  <sheetViews>
    <sheetView workbookViewId="0">
      <selection activeCell="E12" sqref="E12"/>
    </sheetView>
  </sheetViews>
  <sheetFormatPr defaultColWidth="8.85546875" defaultRowHeight="12.75" x14ac:dyDescent="0.2"/>
  <cols>
    <col min="1" max="1" width="22.140625" bestFit="1" customWidth="1"/>
    <col min="2" max="2" width="9.85546875" bestFit="1" customWidth="1"/>
    <col min="3" max="3" width="8.7109375" bestFit="1" customWidth="1"/>
    <col min="4" max="4" width="18.42578125" bestFit="1" customWidth="1"/>
    <col min="5" max="5" width="9.5703125" bestFit="1" customWidth="1"/>
    <col min="6" max="6" width="8.7109375" bestFit="1" customWidth="1"/>
    <col min="7" max="7" width="14.28515625" bestFit="1" customWidth="1"/>
    <col min="8" max="8" width="19.140625" bestFit="1" customWidth="1"/>
    <col min="9" max="9" width="11.140625" bestFit="1" customWidth="1"/>
    <col min="10" max="10" width="12" bestFit="1" customWidth="1"/>
    <col min="11" max="12" width="5" customWidth="1"/>
  </cols>
  <sheetData>
    <row r="1" spans="1:15" ht="12" customHeight="1" x14ac:dyDescent="0.2">
      <c r="A1" s="41" t="s">
        <v>263</v>
      </c>
      <c r="L1" s="42" t="s">
        <v>269</v>
      </c>
    </row>
    <row r="2" spans="1:15" ht="13.5" thickBot="1" x14ac:dyDescent="0.25">
      <c r="A2" s="35" t="s">
        <v>123</v>
      </c>
      <c r="B2" s="35" t="s">
        <v>108</v>
      </c>
      <c r="C2" s="35" t="s">
        <v>109</v>
      </c>
      <c r="D2" s="35" t="s">
        <v>110</v>
      </c>
      <c r="E2" s="35" t="s">
        <v>111</v>
      </c>
      <c r="F2" s="35" t="s">
        <v>0</v>
      </c>
      <c r="G2" s="35" t="s">
        <v>112</v>
      </c>
      <c r="H2" s="35" t="s">
        <v>124</v>
      </c>
      <c r="I2" s="35" t="s">
        <v>122</v>
      </c>
      <c r="J2" s="35" t="s">
        <v>113</v>
      </c>
      <c r="K2" s="15" t="s">
        <v>264</v>
      </c>
      <c r="L2" s="15" t="s">
        <v>270</v>
      </c>
      <c r="M2" s="15" t="s">
        <v>271</v>
      </c>
    </row>
    <row r="3" spans="1:15" ht="13.5" thickTop="1" x14ac:dyDescent="0.2">
      <c r="A3" s="6" t="s">
        <v>7</v>
      </c>
      <c r="B3" s="7" t="s">
        <v>27</v>
      </c>
      <c r="C3" s="7">
        <v>1122</v>
      </c>
      <c r="D3" s="6" t="s">
        <v>4</v>
      </c>
      <c r="E3" s="8">
        <v>4.25</v>
      </c>
      <c r="F3" s="9">
        <v>19500</v>
      </c>
      <c r="G3" s="8">
        <f t="shared" ref="G3:G34" si="0">E3*F3</f>
        <v>82875</v>
      </c>
      <c r="H3" s="12">
        <v>30</v>
      </c>
      <c r="I3" s="10">
        <v>40760</v>
      </c>
      <c r="J3" s="10">
        <v>40768</v>
      </c>
      <c r="K3">
        <v>1</v>
      </c>
      <c r="L3">
        <f t="shared" ref="L3:L12" si="1">WEEKDAY(I3,1)</f>
        <v>6</v>
      </c>
      <c r="N3">
        <f>WEEKDAY(J3,1)</f>
        <v>7</v>
      </c>
      <c r="O3">
        <f t="shared" ref="O3:O12" si="2">J3-I3</f>
        <v>8</v>
      </c>
    </row>
    <row r="4" spans="1:15" x14ac:dyDescent="0.2">
      <c r="A4" s="6" t="s">
        <v>7</v>
      </c>
      <c r="B4" s="7" t="s">
        <v>28</v>
      </c>
      <c r="C4" s="7">
        <v>1122</v>
      </c>
      <c r="D4" s="6" t="s">
        <v>4</v>
      </c>
      <c r="E4" s="8">
        <v>4.25</v>
      </c>
      <c r="F4" s="9">
        <v>15500</v>
      </c>
      <c r="G4" s="8">
        <f t="shared" si="0"/>
        <v>65875</v>
      </c>
      <c r="H4" s="12">
        <v>30</v>
      </c>
      <c r="I4" s="10">
        <v>40790</v>
      </c>
      <c r="J4" s="10">
        <v>40798</v>
      </c>
      <c r="K4">
        <v>2</v>
      </c>
      <c r="L4">
        <f t="shared" si="1"/>
        <v>1</v>
      </c>
      <c r="N4">
        <f t="shared" ref="N4:N12" si="3">WEEKDAY(J4,1)</f>
        <v>2</v>
      </c>
      <c r="O4">
        <f t="shared" si="2"/>
        <v>8</v>
      </c>
    </row>
    <row r="5" spans="1:15" x14ac:dyDescent="0.2">
      <c r="A5" s="6" t="s">
        <v>7</v>
      </c>
      <c r="B5" s="7" t="s">
        <v>32</v>
      </c>
      <c r="C5" s="7">
        <v>1122</v>
      </c>
      <c r="D5" s="6" t="s">
        <v>4</v>
      </c>
      <c r="E5" s="8">
        <v>4.25</v>
      </c>
      <c r="F5" s="9">
        <v>18000</v>
      </c>
      <c r="G5" s="8">
        <f t="shared" si="0"/>
        <v>76500</v>
      </c>
      <c r="H5" s="12">
        <v>30</v>
      </c>
      <c r="I5" s="10">
        <v>40817</v>
      </c>
      <c r="J5" s="10">
        <v>40824</v>
      </c>
      <c r="K5">
        <v>3</v>
      </c>
      <c r="L5">
        <f t="shared" si="1"/>
        <v>7</v>
      </c>
      <c r="N5">
        <f t="shared" si="3"/>
        <v>7</v>
      </c>
      <c r="O5">
        <f t="shared" si="2"/>
        <v>7</v>
      </c>
    </row>
    <row r="6" spans="1:15" x14ac:dyDescent="0.2">
      <c r="A6" s="6" t="s">
        <v>7</v>
      </c>
      <c r="B6" s="7" t="s">
        <v>29</v>
      </c>
      <c r="C6" s="7">
        <v>1122</v>
      </c>
      <c r="D6" s="6" t="s">
        <v>4</v>
      </c>
      <c r="E6" s="8">
        <v>4.25</v>
      </c>
      <c r="F6" s="9">
        <v>12500</v>
      </c>
      <c r="G6" s="8">
        <f t="shared" si="0"/>
        <v>53125</v>
      </c>
      <c r="H6" s="12">
        <v>30</v>
      </c>
      <c r="I6" s="10">
        <v>40791</v>
      </c>
      <c r="J6" s="10">
        <v>40797</v>
      </c>
      <c r="K6">
        <v>4</v>
      </c>
      <c r="L6">
        <f t="shared" si="1"/>
        <v>2</v>
      </c>
      <c r="N6">
        <f t="shared" si="3"/>
        <v>1</v>
      </c>
      <c r="O6">
        <f t="shared" si="2"/>
        <v>6</v>
      </c>
    </row>
    <row r="7" spans="1:15" x14ac:dyDescent="0.2">
      <c r="A7" s="6" t="s">
        <v>7</v>
      </c>
      <c r="B7" s="7" t="s">
        <v>30</v>
      </c>
      <c r="C7" s="7">
        <v>1122</v>
      </c>
      <c r="D7" s="6" t="s">
        <v>4</v>
      </c>
      <c r="E7" s="8">
        <v>4.25</v>
      </c>
      <c r="F7" s="9">
        <v>15000</v>
      </c>
      <c r="G7" s="8">
        <f t="shared" si="0"/>
        <v>63750</v>
      </c>
      <c r="H7" s="12">
        <v>30</v>
      </c>
      <c r="I7" s="10">
        <v>40794</v>
      </c>
      <c r="J7" s="10">
        <v>40801</v>
      </c>
      <c r="K7">
        <v>5</v>
      </c>
      <c r="L7">
        <f t="shared" si="1"/>
        <v>5</v>
      </c>
      <c r="N7">
        <f t="shared" si="3"/>
        <v>5</v>
      </c>
      <c r="O7">
        <f t="shared" si="2"/>
        <v>7</v>
      </c>
    </row>
    <row r="8" spans="1:15" x14ac:dyDescent="0.2">
      <c r="A8" s="6" t="s">
        <v>7</v>
      </c>
      <c r="B8" s="7" t="s">
        <v>31</v>
      </c>
      <c r="C8" s="7">
        <v>1122</v>
      </c>
      <c r="D8" s="6" t="s">
        <v>4</v>
      </c>
      <c r="E8" s="8">
        <v>4.25</v>
      </c>
      <c r="F8" s="9">
        <v>14500</v>
      </c>
      <c r="G8" s="8">
        <f t="shared" si="0"/>
        <v>61625</v>
      </c>
      <c r="H8" s="12">
        <v>30</v>
      </c>
      <c r="I8" s="10">
        <v>40814</v>
      </c>
      <c r="J8" s="10">
        <v>40819</v>
      </c>
      <c r="K8">
        <v>6</v>
      </c>
      <c r="L8">
        <f t="shared" si="1"/>
        <v>4</v>
      </c>
      <c r="N8">
        <f t="shared" si="3"/>
        <v>2</v>
      </c>
      <c r="O8">
        <f t="shared" si="2"/>
        <v>5</v>
      </c>
    </row>
    <row r="9" spans="1:15" x14ac:dyDescent="0.2">
      <c r="A9" s="6" t="s">
        <v>7</v>
      </c>
      <c r="B9" s="7" t="s">
        <v>34</v>
      </c>
      <c r="C9" s="7">
        <v>1122</v>
      </c>
      <c r="D9" s="6" t="s">
        <v>4</v>
      </c>
      <c r="E9" s="8">
        <v>4.25</v>
      </c>
      <c r="F9" s="9">
        <v>17500</v>
      </c>
      <c r="G9" s="8">
        <f t="shared" si="0"/>
        <v>74375</v>
      </c>
      <c r="H9" s="12">
        <v>30</v>
      </c>
      <c r="I9" s="10">
        <v>40841</v>
      </c>
      <c r="J9" s="10">
        <v>40850</v>
      </c>
      <c r="K9">
        <v>7</v>
      </c>
      <c r="L9">
        <f t="shared" si="1"/>
        <v>3</v>
      </c>
      <c r="N9">
        <f t="shared" si="3"/>
        <v>5</v>
      </c>
      <c r="O9">
        <f t="shared" si="2"/>
        <v>9</v>
      </c>
    </row>
    <row r="10" spans="1:15" x14ac:dyDescent="0.2">
      <c r="A10" s="6" t="s">
        <v>7</v>
      </c>
      <c r="B10" s="7" t="s">
        <v>33</v>
      </c>
      <c r="C10" s="7">
        <v>1122</v>
      </c>
      <c r="D10" s="6" t="s">
        <v>4</v>
      </c>
      <c r="E10" s="8">
        <v>4.25</v>
      </c>
      <c r="F10" s="9">
        <v>17000</v>
      </c>
      <c r="G10" s="8">
        <f t="shared" si="0"/>
        <v>72250</v>
      </c>
      <c r="H10" s="12">
        <v>30</v>
      </c>
      <c r="I10" s="10">
        <v>40827</v>
      </c>
      <c r="J10" s="10">
        <v>40835</v>
      </c>
      <c r="K10">
        <v>8</v>
      </c>
      <c r="L10">
        <f t="shared" si="1"/>
        <v>3</v>
      </c>
      <c r="N10">
        <f t="shared" si="3"/>
        <v>4</v>
      </c>
      <c r="O10">
        <f t="shared" si="2"/>
        <v>8</v>
      </c>
    </row>
    <row r="11" spans="1:15" x14ac:dyDescent="0.2">
      <c r="A11" s="4" t="s">
        <v>8</v>
      </c>
      <c r="B11" s="1" t="s">
        <v>55</v>
      </c>
      <c r="C11" s="7">
        <v>1243</v>
      </c>
      <c r="D11" s="6" t="s">
        <v>4</v>
      </c>
      <c r="E11" s="3">
        <v>4.25</v>
      </c>
      <c r="F11" s="2">
        <v>10000</v>
      </c>
      <c r="G11" s="8">
        <f t="shared" si="0"/>
        <v>42500</v>
      </c>
      <c r="H11" s="12">
        <v>30</v>
      </c>
      <c r="I11" s="5">
        <v>40763</v>
      </c>
      <c r="J11" s="5">
        <v>40769</v>
      </c>
      <c r="K11">
        <v>9</v>
      </c>
      <c r="L11">
        <f t="shared" si="1"/>
        <v>2</v>
      </c>
      <c r="N11">
        <f t="shared" si="3"/>
        <v>1</v>
      </c>
      <c r="O11">
        <f t="shared" si="2"/>
        <v>6</v>
      </c>
    </row>
    <row r="12" spans="1:15" x14ac:dyDescent="0.2">
      <c r="A12" s="4" t="s">
        <v>8</v>
      </c>
      <c r="B12" s="1" t="s">
        <v>57</v>
      </c>
      <c r="C12" s="7">
        <v>1243</v>
      </c>
      <c r="D12" s="6" t="s">
        <v>4</v>
      </c>
      <c r="E12" s="3">
        <v>4.25</v>
      </c>
      <c r="F12" s="2">
        <v>9000</v>
      </c>
      <c r="G12" s="8">
        <f t="shared" si="0"/>
        <v>38250</v>
      </c>
      <c r="H12" s="12">
        <v>30</v>
      </c>
      <c r="I12" s="5">
        <v>40791</v>
      </c>
      <c r="J12" s="5">
        <v>40798</v>
      </c>
      <c r="K12">
        <v>10</v>
      </c>
      <c r="L12">
        <f t="shared" si="1"/>
        <v>2</v>
      </c>
      <c r="N12">
        <f t="shared" si="3"/>
        <v>2</v>
      </c>
      <c r="O12">
        <f t="shared" si="2"/>
        <v>7</v>
      </c>
    </row>
    <row r="13" spans="1:15" x14ac:dyDescent="0.2">
      <c r="A13" s="4" t="s">
        <v>8</v>
      </c>
      <c r="B13" s="1" t="s">
        <v>59</v>
      </c>
      <c r="C13" s="7">
        <v>1243</v>
      </c>
      <c r="D13" s="6" t="s">
        <v>4</v>
      </c>
      <c r="E13" s="3">
        <v>4.25</v>
      </c>
      <c r="F13" s="2">
        <v>10500</v>
      </c>
      <c r="G13" s="8">
        <f t="shared" si="0"/>
        <v>44625</v>
      </c>
      <c r="H13" s="12">
        <v>30</v>
      </c>
      <c r="I13" s="5">
        <v>40826</v>
      </c>
      <c r="J13" s="5">
        <v>40833</v>
      </c>
      <c r="K13">
        <v>11</v>
      </c>
    </row>
    <row r="14" spans="1:15" x14ac:dyDescent="0.2">
      <c r="A14" s="11" t="s">
        <v>2</v>
      </c>
      <c r="B14" s="1" t="s">
        <v>15</v>
      </c>
      <c r="C14" s="47">
        <v>1369</v>
      </c>
      <c r="D14" s="6" t="s">
        <v>4</v>
      </c>
      <c r="E14" s="3">
        <v>4.2</v>
      </c>
      <c r="F14" s="2">
        <v>15000</v>
      </c>
      <c r="G14" s="8">
        <f t="shared" si="0"/>
        <v>63000</v>
      </c>
      <c r="H14" s="13">
        <v>45</v>
      </c>
      <c r="I14" s="5">
        <v>40811</v>
      </c>
      <c r="J14" s="5">
        <v>40816</v>
      </c>
      <c r="K14" s="22">
        <v>12</v>
      </c>
      <c r="L14" s="50"/>
    </row>
    <row r="15" spans="1:15" x14ac:dyDescent="0.2">
      <c r="A15" s="11" t="s">
        <v>2</v>
      </c>
      <c r="B15" s="1" t="s">
        <v>19</v>
      </c>
      <c r="C15" s="47">
        <v>1369</v>
      </c>
      <c r="D15" s="6" t="s">
        <v>4</v>
      </c>
      <c r="E15" s="3">
        <v>4.2</v>
      </c>
      <c r="F15" s="2">
        <v>14000</v>
      </c>
      <c r="G15" s="8">
        <f t="shared" si="0"/>
        <v>58800</v>
      </c>
      <c r="H15" s="13">
        <v>45</v>
      </c>
      <c r="I15" s="5">
        <v>40813</v>
      </c>
      <c r="J15" s="5">
        <v>40819</v>
      </c>
      <c r="K15" s="22">
        <v>13</v>
      </c>
      <c r="L15" s="50"/>
    </row>
    <row r="16" spans="1:15" x14ac:dyDescent="0.2">
      <c r="A16" s="11" t="s">
        <v>2</v>
      </c>
      <c r="B16" s="1" t="s">
        <v>21</v>
      </c>
      <c r="C16" s="47">
        <v>1369</v>
      </c>
      <c r="D16" s="6" t="s">
        <v>4</v>
      </c>
      <c r="E16" s="3">
        <v>4.2</v>
      </c>
      <c r="F16" s="2">
        <v>10000</v>
      </c>
      <c r="G16" s="8">
        <f t="shared" si="0"/>
        <v>42000</v>
      </c>
      <c r="H16" s="13">
        <v>45</v>
      </c>
      <c r="I16" s="5">
        <v>40815</v>
      </c>
      <c r="J16" s="5">
        <v>40820</v>
      </c>
      <c r="K16" s="22">
        <v>14</v>
      </c>
      <c r="L16" s="50"/>
    </row>
    <row r="17" spans="1:11" x14ac:dyDescent="0.2">
      <c r="A17" s="4" t="s">
        <v>7</v>
      </c>
      <c r="B17" s="1" t="s">
        <v>43</v>
      </c>
      <c r="C17" s="1">
        <v>3166</v>
      </c>
      <c r="D17" s="4" t="s">
        <v>100</v>
      </c>
      <c r="E17" s="3">
        <v>1.25</v>
      </c>
      <c r="F17" s="2">
        <v>5600</v>
      </c>
      <c r="G17" s="3">
        <f t="shared" si="0"/>
        <v>7000</v>
      </c>
      <c r="H17" s="12">
        <v>30</v>
      </c>
      <c r="I17" s="5">
        <v>40780</v>
      </c>
      <c r="J17" s="5">
        <v>40784</v>
      </c>
      <c r="K17">
        <v>15</v>
      </c>
    </row>
    <row r="18" spans="1:11" x14ac:dyDescent="0.2">
      <c r="A18" s="4" t="s">
        <v>7</v>
      </c>
      <c r="B18" s="1" t="s">
        <v>44</v>
      </c>
      <c r="C18" s="1">
        <v>3166</v>
      </c>
      <c r="D18" s="4" t="s">
        <v>100</v>
      </c>
      <c r="E18" s="3">
        <v>1.25</v>
      </c>
      <c r="F18" s="2">
        <v>5500</v>
      </c>
      <c r="G18" s="3">
        <f t="shared" si="0"/>
        <v>6875</v>
      </c>
      <c r="H18" s="12">
        <v>30</v>
      </c>
      <c r="I18" s="5">
        <v>40787</v>
      </c>
      <c r="J18" s="5">
        <v>40792</v>
      </c>
      <c r="K18">
        <v>16</v>
      </c>
    </row>
    <row r="19" spans="1:11" x14ac:dyDescent="0.2">
      <c r="A19" s="4" t="s">
        <v>7</v>
      </c>
      <c r="B19" s="1" t="s">
        <v>96</v>
      </c>
      <c r="C19" s="1">
        <v>3166</v>
      </c>
      <c r="D19" s="4" t="s">
        <v>100</v>
      </c>
      <c r="E19" s="3">
        <v>1.25</v>
      </c>
      <c r="F19" s="2">
        <v>5650</v>
      </c>
      <c r="G19" s="3">
        <f t="shared" si="0"/>
        <v>7062.5</v>
      </c>
      <c r="H19" s="12">
        <v>30</v>
      </c>
      <c r="I19" s="5">
        <v>40791</v>
      </c>
      <c r="J19" s="5">
        <v>40796</v>
      </c>
      <c r="K19">
        <v>17</v>
      </c>
    </row>
    <row r="20" spans="1:11" x14ac:dyDescent="0.2">
      <c r="A20" s="4" t="s">
        <v>7</v>
      </c>
      <c r="B20" s="1" t="s">
        <v>97</v>
      </c>
      <c r="C20" s="1">
        <v>3166</v>
      </c>
      <c r="D20" s="4" t="s">
        <v>100</v>
      </c>
      <c r="E20" s="3">
        <v>1.25</v>
      </c>
      <c r="F20" s="2">
        <v>5425</v>
      </c>
      <c r="G20" s="3">
        <f t="shared" si="0"/>
        <v>6781.25</v>
      </c>
      <c r="H20" s="12">
        <v>30</v>
      </c>
      <c r="I20" s="5">
        <v>40796</v>
      </c>
      <c r="J20" s="5">
        <v>40801</v>
      </c>
      <c r="K20">
        <v>18</v>
      </c>
    </row>
    <row r="21" spans="1:11" x14ac:dyDescent="0.2">
      <c r="A21" s="6" t="s">
        <v>1</v>
      </c>
      <c r="B21" s="7" t="s">
        <v>49</v>
      </c>
      <c r="C21" s="7">
        <v>4111</v>
      </c>
      <c r="D21" s="6" t="s">
        <v>5</v>
      </c>
      <c r="E21" s="8">
        <v>3.55</v>
      </c>
      <c r="F21" s="9">
        <v>4200</v>
      </c>
      <c r="G21" s="8">
        <f t="shared" si="0"/>
        <v>14910</v>
      </c>
      <c r="H21" s="12">
        <v>25</v>
      </c>
      <c r="I21" s="10">
        <v>40801</v>
      </c>
      <c r="J21" s="10">
        <v>40831</v>
      </c>
      <c r="K21">
        <v>19</v>
      </c>
    </row>
    <row r="22" spans="1:11" x14ac:dyDescent="0.2">
      <c r="A22" s="6" t="s">
        <v>1</v>
      </c>
      <c r="B22" s="7" t="s">
        <v>50</v>
      </c>
      <c r="C22" s="7">
        <v>4111</v>
      </c>
      <c r="D22" s="6" t="s">
        <v>5</v>
      </c>
      <c r="E22" s="8">
        <v>3.55</v>
      </c>
      <c r="F22" s="9">
        <v>4250</v>
      </c>
      <c r="G22" s="8">
        <f t="shared" si="0"/>
        <v>15087.5</v>
      </c>
      <c r="H22" s="12">
        <v>25</v>
      </c>
      <c r="I22" s="10">
        <v>40806</v>
      </c>
      <c r="J22" s="10">
        <v>40826</v>
      </c>
      <c r="K22">
        <v>20</v>
      </c>
    </row>
    <row r="23" spans="1:11" x14ac:dyDescent="0.2">
      <c r="A23" s="6" t="s">
        <v>1</v>
      </c>
      <c r="B23" s="7" t="s">
        <v>51</v>
      </c>
      <c r="C23" s="7">
        <v>4111</v>
      </c>
      <c r="D23" s="6" t="s">
        <v>5</v>
      </c>
      <c r="E23" s="8">
        <v>3.55</v>
      </c>
      <c r="F23" s="9">
        <v>4200</v>
      </c>
      <c r="G23" s="8">
        <f t="shared" si="0"/>
        <v>14910</v>
      </c>
      <c r="H23" s="12">
        <v>25</v>
      </c>
      <c r="I23" s="10">
        <v>40811</v>
      </c>
      <c r="J23" s="10">
        <v>40841</v>
      </c>
      <c r="K23">
        <v>21</v>
      </c>
    </row>
    <row r="24" spans="1:11" x14ac:dyDescent="0.2">
      <c r="A24" s="6" t="s">
        <v>1</v>
      </c>
      <c r="B24" s="7" t="s">
        <v>52</v>
      </c>
      <c r="C24" s="7">
        <v>4111</v>
      </c>
      <c r="D24" s="6" t="s">
        <v>5</v>
      </c>
      <c r="E24" s="8">
        <v>3.55</v>
      </c>
      <c r="F24" s="9">
        <v>4600</v>
      </c>
      <c r="G24" s="8">
        <f t="shared" si="0"/>
        <v>16330</v>
      </c>
      <c r="H24" s="12">
        <v>25</v>
      </c>
      <c r="I24" s="10">
        <v>40821</v>
      </c>
      <c r="J24" s="10">
        <v>40835</v>
      </c>
      <c r="K24">
        <v>22</v>
      </c>
    </row>
    <row r="25" spans="1:11" x14ac:dyDescent="0.2">
      <c r="A25" s="6" t="s">
        <v>1</v>
      </c>
      <c r="B25" s="7" t="s">
        <v>47</v>
      </c>
      <c r="C25" s="7">
        <v>4111</v>
      </c>
      <c r="D25" s="6" t="s">
        <v>5</v>
      </c>
      <c r="E25" s="8">
        <v>3.55</v>
      </c>
      <c r="F25" s="9">
        <v>4800</v>
      </c>
      <c r="G25" s="8">
        <f t="shared" si="0"/>
        <v>17040</v>
      </c>
      <c r="H25" s="12">
        <v>25</v>
      </c>
      <c r="I25" s="10">
        <v>40791</v>
      </c>
      <c r="J25" s="10">
        <v>40806</v>
      </c>
      <c r="K25">
        <v>23</v>
      </c>
    </row>
    <row r="26" spans="1:11" x14ac:dyDescent="0.2">
      <c r="A26" s="6" t="s">
        <v>1</v>
      </c>
      <c r="B26" s="7" t="s">
        <v>48</v>
      </c>
      <c r="C26" s="7">
        <v>4111</v>
      </c>
      <c r="D26" s="6" t="s">
        <v>5</v>
      </c>
      <c r="E26" s="8">
        <v>3.55</v>
      </c>
      <c r="F26" s="9">
        <v>4585</v>
      </c>
      <c r="G26" s="8">
        <f t="shared" si="0"/>
        <v>16276.75</v>
      </c>
      <c r="H26" s="12">
        <v>25</v>
      </c>
      <c r="I26" s="10">
        <v>40796</v>
      </c>
      <c r="J26" s="10">
        <v>40816</v>
      </c>
      <c r="K26">
        <v>24</v>
      </c>
    </row>
    <row r="27" spans="1:11" x14ac:dyDescent="0.2">
      <c r="A27" s="4" t="s">
        <v>8</v>
      </c>
      <c r="B27" s="1" t="s">
        <v>54</v>
      </c>
      <c r="C27" s="7">
        <v>4224</v>
      </c>
      <c r="D27" s="6" t="s">
        <v>5</v>
      </c>
      <c r="E27" s="3">
        <v>3.95</v>
      </c>
      <c r="F27" s="2">
        <v>4500</v>
      </c>
      <c r="G27" s="3">
        <f t="shared" si="0"/>
        <v>17775</v>
      </c>
      <c r="H27" s="12">
        <v>30</v>
      </c>
      <c r="I27" s="5">
        <v>40831</v>
      </c>
      <c r="J27" s="5">
        <v>40836</v>
      </c>
      <c r="K27">
        <v>25</v>
      </c>
    </row>
    <row r="28" spans="1:11" x14ac:dyDescent="0.2">
      <c r="A28" s="4" t="s">
        <v>53</v>
      </c>
      <c r="B28" s="1" t="s">
        <v>67</v>
      </c>
      <c r="C28" s="7">
        <v>4312</v>
      </c>
      <c r="D28" s="6" t="s">
        <v>5</v>
      </c>
      <c r="E28" s="3">
        <v>3.75</v>
      </c>
      <c r="F28" s="2">
        <v>4250</v>
      </c>
      <c r="G28" s="3">
        <f t="shared" si="0"/>
        <v>15937.5</v>
      </c>
      <c r="H28" s="12">
        <v>30</v>
      </c>
      <c r="I28" s="5">
        <v>40780</v>
      </c>
      <c r="J28" s="5">
        <v>40787</v>
      </c>
      <c r="K28">
        <v>26</v>
      </c>
    </row>
    <row r="29" spans="1:11" x14ac:dyDescent="0.2">
      <c r="A29" s="4" t="s">
        <v>53</v>
      </c>
      <c r="B29" s="1" t="s">
        <v>69</v>
      </c>
      <c r="C29" s="7">
        <v>4312</v>
      </c>
      <c r="D29" s="6" t="s">
        <v>5</v>
      </c>
      <c r="E29" s="3">
        <v>3.75</v>
      </c>
      <c r="F29" s="2">
        <v>4200</v>
      </c>
      <c r="G29" s="3">
        <f t="shared" si="0"/>
        <v>15750</v>
      </c>
      <c r="H29" s="12">
        <v>30</v>
      </c>
      <c r="I29" s="5">
        <v>40787</v>
      </c>
      <c r="J29" s="5">
        <v>40796</v>
      </c>
      <c r="K29">
        <v>27</v>
      </c>
    </row>
    <row r="30" spans="1:11" x14ac:dyDescent="0.2">
      <c r="A30" s="4" t="s">
        <v>53</v>
      </c>
      <c r="B30" s="1" t="s">
        <v>117</v>
      </c>
      <c r="C30" s="7">
        <v>4312</v>
      </c>
      <c r="D30" s="6" t="s">
        <v>5</v>
      </c>
      <c r="E30" s="3">
        <v>3.75</v>
      </c>
      <c r="F30" s="2">
        <v>4150</v>
      </c>
      <c r="G30" s="3">
        <f t="shared" si="0"/>
        <v>15562.5</v>
      </c>
      <c r="H30" s="12">
        <v>30</v>
      </c>
      <c r="I30" s="5">
        <v>40789</v>
      </c>
      <c r="J30" s="5">
        <v>40797</v>
      </c>
      <c r="K30">
        <v>28</v>
      </c>
    </row>
    <row r="31" spans="1:11" x14ac:dyDescent="0.2">
      <c r="A31" s="11" t="s">
        <v>2</v>
      </c>
      <c r="B31" s="1" t="s">
        <v>14</v>
      </c>
      <c r="C31" s="7">
        <v>4569</v>
      </c>
      <c r="D31" s="6" t="s">
        <v>5</v>
      </c>
      <c r="E31" s="3">
        <v>3.5</v>
      </c>
      <c r="F31" s="2">
        <v>3900</v>
      </c>
      <c r="G31" s="3">
        <f t="shared" si="0"/>
        <v>13650</v>
      </c>
      <c r="H31" s="13">
        <v>45</v>
      </c>
      <c r="I31" s="5">
        <v>40821</v>
      </c>
      <c r="J31" s="5">
        <v>40826</v>
      </c>
      <c r="K31">
        <v>29</v>
      </c>
    </row>
    <row r="32" spans="1:11" x14ac:dyDescent="0.2">
      <c r="A32" s="4" t="s">
        <v>7</v>
      </c>
      <c r="B32" s="1" t="s">
        <v>95</v>
      </c>
      <c r="C32" s="1">
        <v>5066</v>
      </c>
      <c r="D32" s="4" t="s">
        <v>106</v>
      </c>
      <c r="E32" s="3">
        <v>0.95</v>
      </c>
      <c r="F32" s="2">
        <v>25000</v>
      </c>
      <c r="G32" s="3">
        <f t="shared" si="0"/>
        <v>23750</v>
      </c>
      <c r="H32" s="12">
        <v>30</v>
      </c>
      <c r="I32" s="5">
        <v>40791</v>
      </c>
      <c r="J32" s="5">
        <v>40798</v>
      </c>
      <c r="K32">
        <v>30</v>
      </c>
    </row>
    <row r="33" spans="1:11" x14ac:dyDescent="0.2">
      <c r="A33" s="4" t="s">
        <v>7</v>
      </c>
      <c r="B33" s="1" t="s">
        <v>46</v>
      </c>
      <c r="C33" s="1">
        <v>5066</v>
      </c>
      <c r="D33" s="4" t="s">
        <v>106</v>
      </c>
      <c r="E33" s="3">
        <v>0.95</v>
      </c>
      <c r="F33" s="2">
        <v>17500</v>
      </c>
      <c r="G33" s="3">
        <f t="shared" si="0"/>
        <v>16625</v>
      </c>
      <c r="H33" s="12">
        <v>30</v>
      </c>
      <c r="I33" s="5">
        <v>40801</v>
      </c>
      <c r="J33" s="5">
        <v>40808</v>
      </c>
      <c r="K33">
        <v>31</v>
      </c>
    </row>
    <row r="34" spans="1:11" x14ac:dyDescent="0.2">
      <c r="A34" s="4" t="s">
        <v>1</v>
      </c>
      <c r="B34" s="1" t="s">
        <v>61</v>
      </c>
      <c r="C34" s="1">
        <v>5125</v>
      </c>
      <c r="D34" s="4" t="s">
        <v>106</v>
      </c>
      <c r="E34" s="3">
        <v>1.1499999999999999</v>
      </c>
      <c r="F34" s="2">
        <v>15000</v>
      </c>
      <c r="G34" s="3">
        <f t="shared" si="0"/>
        <v>17250</v>
      </c>
      <c r="H34" s="12">
        <v>25</v>
      </c>
      <c r="I34" s="5">
        <v>40817</v>
      </c>
      <c r="J34" s="5">
        <v>40831</v>
      </c>
      <c r="K34">
        <v>32</v>
      </c>
    </row>
    <row r="35" spans="1:11" x14ac:dyDescent="0.2">
      <c r="A35" s="4" t="s">
        <v>3</v>
      </c>
      <c r="B35" s="1" t="s">
        <v>42</v>
      </c>
      <c r="C35" s="1">
        <v>5166</v>
      </c>
      <c r="D35" s="4" t="s">
        <v>100</v>
      </c>
      <c r="E35" s="3">
        <v>1.25</v>
      </c>
      <c r="F35" s="2">
        <v>5650</v>
      </c>
      <c r="G35" s="3">
        <f t="shared" ref="G35:G66" si="4">E35*F35</f>
        <v>7062.5</v>
      </c>
      <c r="H35" s="12">
        <v>30</v>
      </c>
      <c r="I35" s="5">
        <v>40817</v>
      </c>
      <c r="J35" s="5">
        <v>40822</v>
      </c>
      <c r="K35">
        <v>33</v>
      </c>
    </row>
    <row r="36" spans="1:11" x14ac:dyDescent="0.2">
      <c r="A36" s="4" t="s">
        <v>53</v>
      </c>
      <c r="B36" s="1" t="s">
        <v>118</v>
      </c>
      <c r="C36" s="1">
        <v>5234</v>
      </c>
      <c r="D36" s="4" t="s">
        <v>100</v>
      </c>
      <c r="E36" s="3">
        <v>1.65</v>
      </c>
      <c r="F36" s="2">
        <v>4500</v>
      </c>
      <c r="G36" s="3">
        <f t="shared" si="4"/>
        <v>7425</v>
      </c>
      <c r="H36" s="12">
        <v>30</v>
      </c>
      <c r="I36" s="5">
        <v>40783</v>
      </c>
      <c r="J36" s="5">
        <v>40791</v>
      </c>
      <c r="K36">
        <v>34</v>
      </c>
    </row>
    <row r="37" spans="1:11" x14ac:dyDescent="0.2">
      <c r="A37" s="4" t="s">
        <v>53</v>
      </c>
      <c r="B37" s="1" t="s">
        <v>119</v>
      </c>
      <c r="C37" s="1">
        <v>5234</v>
      </c>
      <c r="D37" s="4" t="s">
        <v>100</v>
      </c>
      <c r="E37" s="3">
        <v>1.65</v>
      </c>
      <c r="F37" s="2">
        <v>4750</v>
      </c>
      <c r="G37" s="3">
        <f t="shared" si="4"/>
        <v>7837.5</v>
      </c>
      <c r="H37" s="12">
        <v>30</v>
      </c>
      <c r="I37" s="5">
        <v>40791</v>
      </c>
      <c r="J37" s="5">
        <v>40799</v>
      </c>
      <c r="K37">
        <v>35</v>
      </c>
    </row>
    <row r="38" spans="1:11" x14ac:dyDescent="0.2">
      <c r="A38" s="4" t="s">
        <v>53</v>
      </c>
      <c r="B38" s="1" t="s">
        <v>70</v>
      </c>
      <c r="C38" s="1">
        <v>5234</v>
      </c>
      <c r="D38" s="4" t="s">
        <v>100</v>
      </c>
      <c r="E38" s="3">
        <v>1.65</v>
      </c>
      <c r="F38" s="2">
        <v>4850</v>
      </c>
      <c r="G38" s="3">
        <f t="shared" si="4"/>
        <v>8002.5</v>
      </c>
      <c r="H38" s="12">
        <v>30</v>
      </c>
      <c r="I38" s="5">
        <v>40788</v>
      </c>
      <c r="J38" s="5">
        <v>40797</v>
      </c>
      <c r="K38">
        <v>36</v>
      </c>
    </row>
    <row r="39" spans="1:11" x14ac:dyDescent="0.2">
      <c r="A39" s="11" t="s">
        <v>2</v>
      </c>
      <c r="B39" s="1" t="s">
        <v>20</v>
      </c>
      <c r="C39" s="1">
        <v>5275</v>
      </c>
      <c r="D39" s="4" t="s">
        <v>106</v>
      </c>
      <c r="E39" s="3">
        <v>1</v>
      </c>
      <c r="F39" s="2">
        <v>25000</v>
      </c>
      <c r="G39" s="3">
        <f t="shared" si="4"/>
        <v>25000</v>
      </c>
      <c r="H39" s="13">
        <v>45</v>
      </c>
      <c r="I39" s="5">
        <v>40841</v>
      </c>
      <c r="J39" s="5">
        <v>40846</v>
      </c>
      <c r="K39">
        <v>37</v>
      </c>
    </row>
    <row r="40" spans="1:11" x14ac:dyDescent="0.2">
      <c r="A40" s="4" t="s">
        <v>53</v>
      </c>
      <c r="B40" s="1" t="s">
        <v>66</v>
      </c>
      <c r="C40" s="1">
        <v>5319</v>
      </c>
      <c r="D40" s="4" t="s">
        <v>106</v>
      </c>
      <c r="E40" s="3">
        <v>1.1000000000000001</v>
      </c>
      <c r="F40" s="2">
        <v>17500</v>
      </c>
      <c r="G40" s="3">
        <f t="shared" si="4"/>
        <v>19250</v>
      </c>
      <c r="H40" s="12">
        <v>30</v>
      </c>
      <c r="I40" s="5">
        <v>40775</v>
      </c>
      <c r="J40" s="5">
        <v>40786</v>
      </c>
      <c r="K40">
        <v>38</v>
      </c>
    </row>
    <row r="41" spans="1:11" x14ac:dyDescent="0.2">
      <c r="A41" s="4" t="s">
        <v>53</v>
      </c>
      <c r="B41" s="1" t="s">
        <v>114</v>
      </c>
      <c r="C41" s="1">
        <v>5319</v>
      </c>
      <c r="D41" s="4" t="s">
        <v>106</v>
      </c>
      <c r="E41" s="3">
        <v>1.1000000000000001</v>
      </c>
      <c r="F41" s="2">
        <v>16500</v>
      </c>
      <c r="G41" s="3">
        <f t="shared" si="4"/>
        <v>18150</v>
      </c>
      <c r="H41" s="12">
        <v>30</v>
      </c>
      <c r="I41" s="5">
        <v>40801</v>
      </c>
      <c r="J41" s="5">
        <v>40821</v>
      </c>
      <c r="K41">
        <v>39</v>
      </c>
    </row>
    <row r="42" spans="1:11" x14ac:dyDescent="0.2">
      <c r="A42" s="4" t="s">
        <v>53</v>
      </c>
      <c r="B42" s="1" t="s">
        <v>76</v>
      </c>
      <c r="C42" s="1">
        <v>5319</v>
      </c>
      <c r="D42" s="4" t="s">
        <v>106</v>
      </c>
      <c r="E42" s="3">
        <v>1.1000000000000001</v>
      </c>
      <c r="F42" s="2">
        <v>18100</v>
      </c>
      <c r="G42" s="3">
        <f t="shared" si="4"/>
        <v>19910</v>
      </c>
      <c r="H42" s="12">
        <v>30</v>
      </c>
      <c r="I42" s="5">
        <v>40780</v>
      </c>
      <c r="J42" s="5">
        <v>40791</v>
      </c>
      <c r="K42">
        <v>40</v>
      </c>
    </row>
    <row r="43" spans="1:11" x14ac:dyDescent="0.2">
      <c r="A43" s="4" t="s">
        <v>8</v>
      </c>
      <c r="B43" s="1" t="s">
        <v>115</v>
      </c>
      <c r="C43" s="1">
        <v>5417</v>
      </c>
      <c r="D43" s="4" t="s">
        <v>98</v>
      </c>
      <c r="E43" s="14">
        <v>255</v>
      </c>
      <c r="F43" s="2">
        <v>500</v>
      </c>
      <c r="G43" s="3">
        <f t="shared" si="4"/>
        <v>127500</v>
      </c>
      <c r="H43" s="12">
        <v>30</v>
      </c>
      <c r="I43" s="5">
        <v>40836</v>
      </c>
      <c r="J43" s="5">
        <v>40843</v>
      </c>
      <c r="K43">
        <v>41</v>
      </c>
    </row>
    <row r="44" spans="1:11" x14ac:dyDescent="0.2">
      <c r="A44" s="4" t="s">
        <v>8</v>
      </c>
      <c r="B44" s="1" t="s">
        <v>56</v>
      </c>
      <c r="C44" s="1">
        <v>5417</v>
      </c>
      <c r="D44" s="4" t="s">
        <v>98</v>
      </c>
      <c r="E44" s="3">
        <v>255</v>
      </c>
      <c r="F44" s="2">
        <v>406</v>
      </c>
      <c r="G44" s="3">
        <f t="shared" si="4"/>
        <v>103530</v>
      </c>
      <c r="H44" s="12">
        <v>30</v>
      </c>
      <c r="I44" s="5">
        <v>40787</v>
      </c>
      <c r="J44" s="5">
        <v>40796</v>
      </c>
      <c r="K44">
        <v>42</v>
      </c>
    </row>
    <row r="45" spans="1:11" x14ac:dyDescent="0.2">
      <c r="A45" s="11" t="s">
        <v>2</v>
      </c>
      <c r="B45" s="1" t="s">
        <v>16</v>
      </c>
      <c r="C45" s="1">
        <v>5454</v>
      </c>
      <c r="D45" s="4" t="s">
        <v>98</v>
      </c>
      <c r="E45" s="3">
        <v>220</v>
      </c>
      <c r="F45" s="2">
        <v>550</v>
      </c>
      <c r="G45" s="3">
        <f t="shared" si="4"/>
        <v>121000</v>
      </c>
      <c r="H45" s="13">
        <v>45</v>
      </c>
      <c r="I45" s="5">
        <v>40825</v>
      </c>
      <c r="J45" s="5">
        <v>40830</v>
      </c>
      <c r="K45">
        <v>43</v>
      </c>
    </row>
    <row r="46" spans="1:11" x14ac:dyDescent="0.2">
      <c r="A46" s="11" t="s">
        <v>2</v>
      </c>
      <c r="B46" s="1" t="s">
        <v>13</v>
      </c>
      <c r="C46" s="1">
        <v>5454</v>
      </c>
      <c r="D46" s="4" t="s">
        <v>98</v>
      </c>
      <c r="E46" s="3">
        <v>220</v>
      </c>
      <c r="F46" s="2">
        <v>500</v>
      </c>
      <c r="G46" s="3">
        <f t="shared" si="4"/>
        <v>110000</v>
      </c>
      <c r="H46" s="13">
        <v>45</v>
      </c>
      <c r="I46" s="5">
        <v>40831</v>
      </c>
      <c r="J46" s="5">
        <v>40836</v>
      </c>
      <c r="K46">
        <v>44</v>
      </c>
    </row>
    <row r="47" spans="1:11" x14ac:dyDescent="0.2">
      <c r="A47" s="4" t="s">
        <v>3</v>
      </c>
      <c r="B47" s="1" t="s">
        <v>39</v>
      </c>
      <c r="C47" s="1">
        <v>5462</v>
      </c>
      <c r="D47" s="4" t="s">
        <v>106</v>
      </c>
      <c r="E47" s="3">
        <v>1.05</v>
      </c>
      <c r="F47" s="2">
        <v>22500</v>
      </c>
      <c r="G47" s="3">
        <f t="shared" si="4"/>
        <v>23625</v>
      </c>
      <c r="H47" s="12">
        <v>30</v>
      </c>
      <c r="I47" s="5">
        <v>40775</v>
      </c>
      <c r="J47" s="5">
        <v>40781</v>
      </c>
      <c r="K47">
        <v>45</v>
      </c>
    </row>
    <row r="48" spans="1:11" x14ac:dyDescent="0.2">
      <c r="A48" s="4" t="s">
        <v>3</v>
      </c>
      <c r="B48" s="1" t="s">
        <v>41</v>
      </c>
      <c r="C48" s="1">
        <v>5462</v>
      </c>
      <c r="D48" s="4" t="s">
        <v>106</v>
      </c>
      <c r="E48" s="3">
        <v>1.05</v>
      </c>
      <c r="F48" s="2">
        <v>21500</v>
      </c>
      <c r="G48" s="3">
        <f t="shared" si="4"/>
        <v>22575</v>
      </c>
      <c r="H48" s="12">
        <v>30</v>
      </c>
      <c r="I48" s="5">
        <v>40770</v>
      </c>
      <c r="J48" s="5">
        <v>40777</v>
      </c>
      <c r="K48">
        <v>46</v>
      </c>
    </row>
    <row r="49" spans="1:11" x14ac:dyDescent="0.2">
      <c r="A49" s="4" t="s">
        <v>3</v>
      </c>
      <c r="B49" s="1" t="s">
        <v>37</v>
      </c>
      <c r="C49" s="1">
        <v>5462</v>
      </c>
      <c r="D49" s="4" t="s">
        <v>106</v>
      </c>
      <c r="E49" s="3">
        <v>1.05</v>
      </c>
      <c r="F49" s="2">
        <v>23000</v>
      </c>
      <c r="G49" s="3">
        <f t="shared" si="4"/>
        <v>24150</v>
      </c>
      <c r="H49" s="12">
        <v>30</v>
      </c>
      <c r="I49" s="5">
        <v>40765</v>
      </c>
      <c r="J49" s="5">
        <v>40770</v>
      </c>
      <c r="K49">
        <v>47</v>
      </c>
    </row>
    <row r="50" spans="1:11" x14ac:dyDescent="0.2">
      <c r="A50" s="4" t="s">
        <v>3</v>
      </c>
      <c r="B50" s="1" t="s">
        <v>121</v>
      </c>
      <c r="C50" s="1">
        <v>5462</v>
      </c>
      <c r="D50" s="4" t="s">
        <v>106</v>
      </c>
      <c r="E50" s="3">
        <v>1.05</v>
      </c>
      <c r="F50" s="2">
        <v>22500</v>
      </c>
      <c r="G50" s="3">
        <f t="shared" si="4"/>
        <v>23625</v>
      </c>
      <c r="H50" s="12">
        <v>30</v>
      </c>
      <c r="I50" s="5">
        <v>40780</v>
      </c>
      <c r="J50" s="5">
        <v>40788</v>
      </c>
      <c r="K50">
        <v>48</v>
      </c>
    </row>
    <row r="51" spans="1:11" x14ac:dyDescent="0.2">
      <c r="A51" s="4" t="s">
        <v>8</v>
      </c>
      <c r="B51" s="1" t="s">
        <v>116</v>
      </c>
      <c r="C51" s="1">
        <v>5634</v>
      </c>
      <c r="D51" s="4" t="s">
        <v>99</v>
      </c>
      <c r="E51" s="3">
        <v>185</v>
      </c>
      <c r="F51" s="2">
        <v>150</v>
      </c>
      <c r="G51" s="3">
        <f t="shared" si="4"/>
        <v>27750</v>
      </c>
      <c r="H51" s="12">
        <v>30</v>
      </c>
      <c r="I51" s="5">
        <v>40841</v>
      </c>
      <c r="J51" s="5">
        <v>40850</v>
      </c>
      <c r="K51">
        <v>49</v>
      </c>
    </row>
    <row r="52" spans="1:11" x14ac:dyDescent="0.2">
      <c r="A52" s="4" t="s">
        <v>8</v>
      </c>
      <c r="B52" s="1" t="s">
        <v>58</v>
      </c>
      <c r="C52" s="1">
        <v>5634</v>
      </c>
      <c r="D52" s="4" t="s">
        <v>99</v>
      </c>
      <c r="E52" s="3">
        <v>185</v>
      </c>
      <c r="F52" s="2">
        <v>140</v>
      </c>
      <c r="G52" s="3">
        <f t="shared" si="4"/>
        <v>25900</v>
      </c>
      <c r="H52" s="12">
        <v>30</v>
      </c>
      <c r="I52" s="5">
        <v>40845</v>
      </c>
      <c r="J52" s="5">
        <v>40851</v>
      </c>
      <c r="K52">
        <v>50</v>
      </c>
    </row>
    <row r="53" spans="1:11" x14ac:dyDescent="0.2">
      <c r="A53" s="4" t="s">
        <v>53</v>
      </c>
      <c r="B53" s="1" t="s">
        <v>68</v>
      </c>
      <c r="C53" s="1">
        <v>5677</v>
      </c>
      <c r="D53" s="4" t="s">
        <v>99</v>
      </c>
      <c r="E53" s="3">
        <v>195</v>
      </c>
      <c r="F53" s="2">
        <v>120</v>
      </c>
      <c r="G53" s="3">
        <f t="shared" si="4"/>
        <v>23400</v>
      </c>
      <c r="H53" s="12">
        <v>30</v>
      </c>
      <c r="I53" s="5">
        <v>40849</v>
      </c>
      <c r="J53" s="5">
        <v>40860</v>
      </c>
      <c r="K53">
        <v>51</v>
      </c>
    </row>
    <row r="54" spans="1:11" x14ac:dyDescent="0.2">
      <c r="A54" s="4" t="s">
        <v>53</v>
      </c>
      <c r="B54" s="1" t="s">
        <v>73</v>
      </c>
      <c r="C54" s="1">
        <v>5677</v>
      </c>
      <c r="D54" s="4" t="s">
        <v>99</v>
      </c>
      <c r="E54" s="3">
        <v>195</v>
      </c>
      <c r="F54" s="2">
        <v>110</v>
      </c>
      <c r="G54" s="3">
        <f t="shared" si="4"/>
        <v>21450</v>
      </c>
      <c r="H54" s="12">
        <v>30</v>
      </c>
      <c r="I54" s="5">
        <v>40852</v>
      </c>
      <c r="J54" s="5">
        <v>40864</v>
      </c>
      <c r="K54">
        <v>52</v>
      </c>
    </row>
    <row r="55" spans="1:11" x14ac:dyDescent="0.2">
      <c r="A55" s="4" t="s">
        <v>53</v>
      </c>
      <c r="B55" s="1" t="s">
        <v>74</v>
      </c>
      <c r="C55" s="1">
        <v>5677</v>
      </c>
      <c r="D55" s="4" t="s">
        <v>99</v>
      </c>
      <c r="E55" s="3">
        <v>195</v>
      </c>
      <c r="F55" s="2">
        <v>130</v>
      </c>
      <c r="G55" s="3">
        <f t="shared" si="4"/>
        <v>25350</v>
      </c>
      <c r="H55" s="12">
        <v>30</v>
      </c>
      <c r="I55" s="5">
        <v>40844</v>
      </c>
      <c r="J55" s="5">
        <v>40854</v>
      </c>
      <c r="K55">
        <v>53</v>
      </c>
    </row>
    <row r="56" spans="1:11" x14ac:dyDescent="0.2">
      <c r="A56" s="4" t="s">
        <v>3</v>
      </c>
      <c r="B56" s="1" t="s">
        <v>36</v>
      </c>
      <c r="C56" s="1">
        <v>5689</v>
      </c>
      <c r="D56" s="4" t="s">
        <v>99</v>
      </c>
      <c r="E56" s="3">
        <v>175</v>
      </c>
      <c r="F56" s="2">
        <v>150</v>
      </c>
      <c r="G56" s="3">
        <f t="shared" si="4"/>
        <v>26250</v>
      </c>
      <c r="H56" s="12">
        <v>30</v>
      </c>
      <c r="I56" s="5">
        <v>40848</v>
      </c>
      <c r="J56" s="5">
        <v>40856</v>
      </c>
      <c r="K56">
        <v>54</v>
      </c>
    </row>
    <row r="57" spans="1:11" x14ac:dyDescent="0.2">
      <c r="A57" s="4" t="s">
        <v>3</v>
      </c>
      <c r="B57" s="1" t="s">
        <v>40</v>
      </c>
      <c r="C57" s="1">
        <v>5689</v>
      </c>
      <c r="D57" s="4" t="s">
        <v>99</v>
      </c>
      <c r="E57" s="3">
        <v>175</v>
      </c>
      <c r="F57" s="2">
        <v>175</v>
      </c>
      <c r="G57" s="3">
        <f t="shared" si="4"/>
        <v>30625</v>
      </c>
      <c r="H57" s="12">
        <v>30</v>
      </c>
      <c r="I57" s="5">
        <v>40852</v>
      </c>
      <c r="J57" s="5">
        <v>40862</v>
      </c>
      <c r="K57">
        <v>55</v>
      </c>
    </row>
    <row r="58" spans="1:11" x14ac:dyDescent="0.2">
      <c r="A58" s="4" t="s">
        <v>3</v>
      </c>
      <c r="B58" s="1" t="s">
        <v>120</v>
      </c>
      <c r="C58" s="1">
        <v>5689</v>
      </c>
      <c r="D58" s="4" t="s">
        <v>99</v>
      </c>
      <c r="E58" s="3">
        <v>175</v>
      </c>
      <c r="F58" s="2">
        <v>155</v>
      </c>
      <c r="G58" s="3">
        <f t="shared" si="4"/>
        <v>27125</v>
      </c>
      <c r="H58" s="12">
        <v>30</v>
      </c>
      <c r="I58" s="5">
        <v>40841</v>
      </c>
      <c r="J58" s="5">
        <v>40850</v>
      </c>
      <c r="K58">
        <v>56</v>
      </c>
    </row>
    <row r="59" spans="1:11" x14ac:dyDescent="0.2">
      <c r="A59" s="6" t="s">
        <v>3</v>
      </c>
      <c r="B59" s="7" t="s">
        <v>22</v>
      </c>
      <c r="C59" s="7">
        <v>6321</v>
      </c>
      <c r="D59" s="6" t="s">
        <v>107</v>
      </c>
      <c r="E59" s="8">
        <v>2.4500000000000002</v>
      </c>
      <c r="F59" s="9">
        <v>1300</v>
      </c>
      <c r="G59" s="8">
        <f t="shared" si="4"/>
        <v>3185.0000000000005</v>
      </c>
      <c r="H59" s="12">
        <v>30</v>
      </c>
      <c r="I59" s="10">
        <v>40780</v>
      </c>
      <c r="J59" s="10">
        <v>40790</v>
      </c>
      <c r="K59">
        <v>57</v>
      </c>
    </row>
    <row r="60" spans="1:11" x14ac:dyDescent="0.2">
      <c r="A60" s="6" t="s">
        <v>3</v>
      </c>
      <c r="B60" s="7" t="s">
        <v>23</v>
      </c>
      <c r="C60" s="7">
        <v>6321</v>
      </c>
      <c r="D60" s="6" t="s">
        <v>107</v>
      </c>
      <c r="E60" s="8">
        <v>2.4500000000000002</v>
      </c>
      <c r="F60" s="9">
        <v>1200</v>
      </c>
      <c r="G60" s="8">
        <f t="shared" si="4"/>
        <v>2940</v>
      </c>
      <c r="H60" s="12">
        <v>30</v>
      </c>
      <c r="I60" s="10">
        <v>40798</v>
      </c>
      <c r="J60" s="10">
        <v>40809</v>
      </c>
      <c r="K60">
        <v>58</v>
      </c>
    </row>
    <row r="61" spans="1:11" x14ac:dyDescent="0.2">
      <c r="A61" s="6" t="s">
        <v>3</v>
      </c>
      <c r="B61" s="7" t="s">
        <v>24</v>
      </c>
      <c r="C61" s="7">
        <v>6321</v>
      </c>
      <c r="D61" s="6" t="s">
        <v>107</v>
      </c>
      <c r="E61" s="8">
        <v>2.4500000000000002</v>
      </c>
      <c r="F61" s="9">
        <v>2500</v>
      </c>
      <c r="G61" s="8">
        <f t="shared" si="4"/>
        <v>6125</v>
      </c>
      <c r="H61" s="12">
        <v>30</v>
      </c>
      <c r="I61" s="10">
        <v>40811</v>
      </c>
      <c r="J61" s="10">
        <v>40820</v>
      </c>
      <c r="K61">
        <v>59</v>
      </c>
    </row>
    <row r="62" spans="1:11" x14ac:dyDescent="0.2">
      <c r="A62" s="6" t="s">
        <v>3</v>
      </c>
      <c r="B62" s="7" t="s">
        <v>25</v>
      </c>
      <c r="C62" s="7">
        <v>6321</v>
      </c>
      <c r="D62" s="6" t="s">
        <v>107</v>
      </c>
      <c r="E62" s="8">
        <v>2.4500000000000002</v>
      </c>
      <c r="F62" s="9">
        <v>1250</v>
      </c>
      <c r="G62" s="8">
        <f t="shared" si="4"/>
        <v>3062.5</v>
      </c>
      <c r="H62" s="12">
        <v>30</v>
      </c>
      <c r="I62" s="10">
        <v>40828</v>
      </c>
      <c r="J62" s="10">
        <v>40837</v>
      </c>
      <c r="K62">
        <v>60</v>
      </c>
    </row>
    <row r="63" spans="1:11" x14ac:dyDescent="0.2">
      <c r="A63" s="6" t="s">
        <v>3</v>
      </c>
      <c r="B63" s="7" t="s">
        <v>26</v>
      </c>
      <c r="C63" s="7">
        <v>6321</v>
      </c>
      <c r="D63" s="6" t="s">
        <v>107</v>
      </c>
      <c r="E63" s="8">
        <v>2.4500000000000002</v>
      </c>
      <c r="F63" s="9">
        <v>1500</v>
      </c>
      <c r="G63" s="8">
        <f t="shared" si="4"/>
        <v>3675.0000000000005</v>
      </c>
      <c r="H63" s="12">
        <v>30</v>
      </c>
      <c r="I63" s="10">
        <v>40841</v>
      </c>
      <c r="J63" s="10">
        <v>40849</v>
      </c>
      <c r="K63">
        <v>61</v>
      </c>
    </row>
    <row r="64" spans="1:11" x14ac:dyDescent="0.2">
      <c r="A64" s="4" t="s">
        <v>77</v>
      </c>
      <c r="B64" s="1" t="s">
        <v>79</v>
      </c>
      <c r="C64" s="7">
        <v>6431</v>
      </c>
      <c r="D64" s="6" t="s">
        <v>107</v>
      </c>
      <c r="E64" s="3">
        <v>2.85</v>
      </c>
      <c r="F64" s="2">
        <v>1250</v>
      </c>
      <c r="G64" s="3">
        <f t="shared" si="4"/>
        <v>3562.5</v>
      </c>
      <c r="H64" s="12">
        <v>30</v>
      </c>
      <c r="I64" s="5">
        <v>40821</v>
      </c>
      <c r="J64" s="5">
        <v>40826</v>
      </c>
      <c r="K64">
        <v>62</v>
      </c>
    </row>
    <row r="65" spans="1:11" x14ac:dyDescent="0.2">
      <c r="A65" s="4" t="s">
        <v>77</v>
      </c>
      <c r="B65" s="1" t="s">
        <v>82</v>
      </c>
      <c r="C65" s="7">
        <v>6431</v>
      </c>
      <c r="D65" s="6" t="s">
        <v>107</v>
      </c>
      <c r="E65" s="3">
        <v>2.85</v>
      </c>
      <c r="F65" s="2">
        <v>1350</v>
      </c>
      <c r="G65" s="3">
        <f t="shared" si="4"/>
        <v>3847.5</v>
      </c>
      <c r="H65" s="12">
        <v>30</v>
      </c>
      <c r="I65" s="5">
        <v>40817</v>
      </c>
      <c r="J65" s="5">
        <v>40823</v>
      </c>
      <c r="K65">
        <v>63</v>
      </c>
    </row>
    <row r="66" spans="1:11" x14ac:dyDescent="0.2">
      <c r="A66" s="4" t="s">
        <v>77</v>
      </c>
      <c r="B66" s="1" t="s">
        <v>86</v>
      </c>
      <c r="C66" s="7">
        <v>6431</v>
      </c>
      <c r="D66" s="6" t="s">
        <v>107</v>
      </c>
      <c r="E66" s="3">
        <v>2.85</v>
      </c>
      <c r="F66" s="2">
        <v>1300</v>
      </c>
      <c r="G66" s="3">
        <f t="shared" si="4"/>
        <v>3705</v>
      </c>
      <c r="H66" s="12">
        <v>30</v>
      </c>
      <c r="I66" s="5">
        <v>40811</v>
      </c>
      <c r="J66" s="5">
        <v>40817</v>
      </c>
      <c r="K66">
        <v>64</v>
      </c>
    </row>
    <row r="67" spans="1:11" x14ac:dyDescent="0.2">
      <c r="A67" s="4" t="s">
        <v>78</v>
      </c>
      <c r="B67" s="1" t="s">
        <v>90</v>
      </c>
      <c r="C67" s="7">
        <v>6433</v>
      </c>
      <c r="D67" s="6" t="s">
        <v>107</v>
      </c>
      <c r="E67" s="3">
        <v>2.95</v>
      </c>
      <c r="F67" s="2">
        <v>1500</v>
      </c>
      <c r="G67" s="3">
        <f t="shared" ref="G67:G96" si="5">E67*F67</f>
        <v>4425</v>
      </c>
      <c r="H67" s="13">
        <v>15</v>
      </c>
      <c r="I67" s="5">
        <v>40817</v>
      </c>
      <c r="J67" s="5">
        <v>40826</v>
      </c>
      <c r="K67">
        <v>65</v>
      </c>
    </row>
    <row r="68" spans="1:11" x14ac:dyDescent="0.2">
      <c r="A68" s="4" t="s">
        <v>1</v>
      </c>
      <c r="B68" s="1" t="s">
        <v>65</v>
      </c>
      <c r="C68" s="7">
        <v>6489</v>
      </c>
      <c r="D68" s="6" t="s">
        <v>107</v>
      </c>
      <c r="E68" s="3">
        <v>3</v>
      </c>
      <c r="F68" s="2">
        <v>900</v>
      </c>
      <c r="G68" s="3">
        <f t="shared" si="5"/>
        <v>2700</v>
      </c>
      <c r="H68" s="12">
        <v>25</v>
      </c>
      <c r="I68" s="5">
        <v>40826</v>
      </c>
      <c r="J68" s="5">
        <v>40834</v>
      </c>
      <c r="K68">
        <v>66</v>
      </c>
    </row>
    <row r="69" spans="1:11" x14ac:dyDescent="0.2">
      <c r="A69" s="4" t="s">
        <v>1</v>
      </c>
      <c r="B69" s="1" t="s">
        <v>60</v>
      </c>
      <c r="C69" s="7">
        <v>6489</v>
      </c>
      <c r="D69" s="6" t="s">
        <v>107</v>
      </c>
      <c r="E69" s="3">
        <v>3</v>
      </c>
      <c r="F69" s="2">
        <v>1100</v>
      </c>
      <c r="G69" s="3">
        <f t="shared" si="5"/>
        <v>3300</v>
      </c>
      <c r="H69" s="12">
        <v>25</v>
      </c>
      <c r="I69" s="5">
        <v>40821</v>
      </c>
      <c r="J69" s="5">
        <v>40826</v>
      </c>
      <c r="K69">
        <v>67</v>
      </c>
    </row>
    <row r="70" spans="1:11" x14ac:dyDescent="0.2">
      <c r="A70" s="4" t="s">
        <v>1</v>
      </c>
      <c r="B70" s="1" t="s">
        <v>62</v>
      </c>
      <c r="C70" s="7">
        <v>6489</v>
      </c>
      <c r="D70" s="6" t="s">
        <v>107</v>
      </c>
      <c r="E70" s="3">
        <v>3</v>
      </c>
      <c r="F70" s="2">
        <v>1050</v>
      </c>
      <c r="G70" s="3">
        <f t="shared" si="5"/>
        <v>3150</v>
      </c>
      <c r="H70" s="12">
        <v>25</v>
      </c>
      <c r="I70" s="5">
        <v>40845</v>
      </c>
      <c r="J70" s="5">
        <v>40857</v>
      </c>
      <c r="K70">
        <v>68</v>
      </c>
    </row>
    <row r="71" spans="1:11" x14ac:dyDescent="0.2">
      <c r="A71" s="11" t="s">
        <v>2</v>
      </c>
      <c r="B71" s="1" t="s">
        <v>17</v>
      </c>
      <c r="C71" s="1">
        <v>7258</v>
      </c>
      <c r="D71" s="4" t="s">
        <v>105</v>
      </c>
      <c r="E71" s="3">
        <v>90</v>
      </c>
      <c r="F71" s="2">
        <v>100</v>
      </c>
      <c r="G71" s="3">
        <f t="shared" si="5"/>
        <v>9000</v>
      </c>
      <c r="H71" s="13">
        <v>45</v>
      </c>
      <c r="I71" s="5">
        <v>40780</v>
      </c>
      <c r="J71" s="5">
        <v>40783</v>
      </c>
      <c r="K71">
        <v>69</v>
      </c>
    </row>
    <row r="72" spans="1:11" x14ac:dyDescent="0.2">
      <c r="A72" s="11" t="s">
        <v>2</v>
      </c>
      <c r="B72" s="1" t="s">
        <v>18</v>
      </c>
      <c r="C72" s="1">
        <v>7258</v>
      </c>
      <c r="D72" s="4" t="s">
        <v>105</v>
      </c>
      <c r="E72" s="3">
        <v>90</v>
      </c>
      <c r="F72" s="2">
        <v>120</v>
      </c>
      <c r="G72" s="3">
        <f t="shared" si="5"/>
        <v>10800</v>
      </c>
      <c r="H72" s="13">
        <v>45</v>
      </c>
      <c r="I72" s="5">
        <v>40791</v>
      </c>
      <c r="J72" s="5">
        <v>40795</v>
      </c>
      <c r="K72">
        <v>70</v>
      </c>
    </row>
    <row r="73" spans="1:11" x14ac:dyDescent="0.2">
      <c r="A73" s="4" t="s">
        <v>77</v>
      </c>
      <c r="B73" s="1" t="s">
        <v>80</v>
      </c>
      <c r="C73" s="1">
        <v>7258</v>
      </c>
      <c r="D73" s="4" t="s">
        <v>105</v>
      </c>
      <c r="E73" s="3">
        <v>100.5</v>
      </c>
      <c r="F73" s="2">
        <v>95</v>
      </c>
      <c r="G73" s="3">
        <f t="shared" si="5"/>
        <v>9547.5</v>
      </c>
      <c r="H73" s="12">
        <v>30</v>
      </c>
      <c r="I73" s="5">
        <v>40836</v>
      </c>
      <c r="J73" s="5">
        <v>40845</v>
      </c>
      <c r="K73">
        <v>71</v>
      </c>
    </row>
    <row r="74" spans="1:11" x14ac:dyDescent="0.2">
      <c r="A74" s="4" t="s">
        <v>77</v>
      </c>
      <c r="B74" s="1" t="s">
        <v>85</v>
      </c>
      <c r="C74" s="1">
        <v>7258</v>
      </c>
      <c r="D74" s="4" t="s">
        <v>105</v>
      </c>
      <c r="E74" s="3">
        <v>100.5</v>
      </c>
      <c r="F74" s="2">
        <v>100</v>
      </c>
      <c r="G74" s="3">
        <f t="shared" si="5"/>
        <v>10050</v>
      </c>
      <c r="H74" s="12">
        <v>30</v>
      </c>
      <c r="I74" s="5">
        <v>40831</v>
      </c>
      <c r="J74" s="5">
        <v>40840</v>
      </c>
      <c r="K74">
        <v>72</v>
      </c>
    </row>
    <row r="75" spans="1:11" x14ac:dyDescent="0.2">
      <c r="A75" s="4" t="s">
        <v>77</v>
      </c>
      <c r="B75" s="1" t="s">
        <v>88</v>
      </c>
      <c r="C75" s="1">
        <v>7258</v>
      </c>
      <c r="D75" s="4" t="s">
        <v>105</v>
      </c>
      <c r="E75" s="3">
        <v>100.5</v>
      </c>
      <c r="F75" s="2">
        <v>90</v>
      </c>
      <c r="G75" s="3">
        <f t="shared" si="5"/>
        <v>9045</v>
      </c>
      <c r="H75" s="12">
        <v>30</v>
      </c>
      <c r="I75" s="5">
        <v>40826</v>
      </c>
      <c r="J75" s="5">
        <v>40833</v>
      </c>
      <c r="K75">
        <v>73</v>
      </c>
    </row>
    <row r="76" spans="1:11" x14ac:dyDescent="0.2">
      <c r="A76" s="4" t="s">
        <v>3</v>
      </c>
      <c r="B76" s="1" t="s">
        <v>35</v>
      </c>
      <c r="C76" s="1">
        <v>7268</v>
      </c>
      <c r="D76" s="4" t="s">
        <v>105</v>
      </c>
      <c r="E76" s="3">
        <v>95</v>
      </c>
      <c r="F76" s="2">
        <v>110</v>
      </c>
      <c r="G76" s="3">
        <f t="shared" si="5"/>
        <v>10450</v>
      </c>
      <c r="H76" s="12">
        <v>30</v>
      </c>
      <c r="I76" s="5">
        <v>40848</v>
      </c>
      <c r="J76" s="5">
        <v>40859</v>
      </c>
      <c r="K76">
        <v>74</v>
      </c>
    </row>
    <row r="77" spans="1:11" x14ac:dyDescent="0.2">
      <c r="A77" s="4" t="s">
        <v>3</v>
      </c>
      <c r="B77" s="1" t="s">
        <v>38</v>
      </c>
      <c r="C77" s="1">
        <v>7268</v>
      </c>
      <c r="D77" s="4" t="s">
        <v>105</v>
      </c>
      <c r="E77" s="3">
        <v>95</v>
      </c>
      <c r="F77" s="2">
        <v>105</v>
      </c>
      <c r="G77" s="3">
        <f t="shared" si="5"/>
        <v>9975</v>
      </c>
      <c r="H77" s="12">
        <v>30</v>
      </c>
      <c r="I77" s="5">
        <v>40852</v>
      </c>
      <c r="J77" s="5">
        <v>40863</v>
      </c>
      <c r="K77">
        <v>75</v>
      </c>
    </row>
    <row r="78" spans="1:11" x14ac:dyDescent="0.2">
      <c r="A78" s="4" t="s">
        <v>53</v>
      </c>
      <c r="B78" s="1" t="s">
        <v>71</v>
      </c>
      <c r="C78" s="1">
        <v>8008</v>
      </c>
      <c r="D78" s="4" t="s">
        <v>104</v>
      </c>
      <c r="E78" s="3">
        <v>645</v>
      </c>
      <c r="F78" s="2">
        <v>150</v>
      </c>
      <c r="G78" s="3">
        <f t="shared" si="5"/>
        <v>96750</v>
      </c>
      <c r="H78" s="12">
        <v>30</v>
      </c>
      <c r="I78" s="5">
        <v>40831</v>
      </c>
      <c r="J78" s="5">
        <v>40842</v>
      </c>
      <c r="K78">
        <v>76</v>
      </c>
    </row>
    <row r="79" spans="1:11" x14ac:dyDescent="0.2">
      <c r="A79" s="4" t="s">
        <v>53</v>
      </c>
      <c r="B79" s="1" t="s">
        <v>72</v>
      </c>
      <c r="C79" s="1">
        <v>8008</v>
      </c>
      <c r="D79" s="4" t="s">
        <v>104</v>
      </c>
      <c r="E79" s="3">
        <v>645</v>
      </c>
      <c r="F79" s="2">
        <v>100</v>
      </c>
      <c r="G79" s="3">
        <f t="shared" si="5"/>
        <v>64500</v>
      </c>
      <c r="H79" s="12">
        <v>30</v>
      </c>
      <c r="I79" s="5">
        <v>40826</v>
      </c>
      <c r="J79" s="5">
        <v>40837</v>
      </c>
      <c r="K79">
        <v>77</v>
      </c>
    </row>
    <row r="80" spans="1:11" x14ac:dyDescent="0.2">
      <c r="A80" s="4" t="s">
        <v>53</v>
      </c>
      <c r="B80" s="1" t="s">
        <v>75</v>
      </c>
      <c r="C80" s="1">
        <v>8008</v>
      </c>
      <c r="D80" s="4" t="s">
        <v>104</v>
      </c>
      <c r="E80" s="3">
        <v>645</v>
      </c>
      <c r="F80" s="2">
        <v>120</v>
      </c>
      <c r="G80" s="3">
        <f t="shared" si="5"/>
        <v>77400</v>
      </c>
      <c r="H80" s="12">
        <v>30</v>
      </c>
      <c r="I80" s="5">
        <v>40844</v>
      </c>
      <c r="J80" s="5">
        <v>40851</v>
      </c>
      <c r="K80">
        <v>78</v>
      </c>
    </row>
    <row r="81" spans="1:11" x14ac:dyDescent="0.2">
      <c r="A81" s="4" t="s">
        <v>77</v>
      </c>
      <c r="B81" s="1" t="s">
        <v>89</v>
      </c>
      <c r="C81" s="1">
        <v>8148</v>
      </c>
      <c r="D81" s="4" t="s">
        <v>104</v>
      </c>
      <c r="E81" s="3">
        <v>655.5</v>
      </c>
      <c r="F81" s="2">
        <v>125</v>
      </c>
      <c r="G81" s="3">
        <f t="shared" si="5"/>
        <v>81937.5</v>
      </c>
      <c r="H81" s="12">
        <v>30</v>
      </c>
      <c r="I81" s="5">
        <v>40826</v>
      </c>
      <c r="J81" s="5">
        <v>40833</v>
      </c>
      <c r="K81">
        <v>79</v>
      </c>
    </row>
    <row r="82" spans="1:11" x14ac:dyDescent="0.2">
      <c r="A82" s="6" t="s">
        <v>2</v>
      </c>
      <c r="B82" s="7" t="s">
        <v>9</v>
      </c>
      <c r="C82" s="7">
        <v>9399</v>
      </c>
      <c r="D82" s="6" t="s">
        <v>6</v>
      </c>
      <c r="E82" s="8">
        <v>3.65</v>
      </c>
      <c r="F82" s="9">
        <v>1250</v>
      </c>
      <c r="G82" s="8">
        <f t="shared" si="5"/>
        <v>4562.5</v>
      </c>
      <c r="H82" s="13">
        <v>45</v>
      </c>
      <c r="I82" s="10">
        <v>40817</v>
      </c>
      <c r="J82" s="10">
        <v>40822</v>
      </c>
      <c r="K82">
        <v>80</v>
      </c>
    </row>
    <row r="83" spans="1:11" x14ac:dyDescent="0.2">
      <c r="A83" s="6" t="s">
        <v>2</v>
      </c>
      <c r="B83" s="7" t="s">
        <v>10</v>
      </c>
      <c r="C83" s="7">
        <v>9399</v>
      </c>
      <c r="D83" s="6" t="s">
        <v>6</v>
      </c>
      <c r="E83" s="8">
        <v>3.65</v>
      </c>
      <c r="F83" s="9">
        <v>1450</v>
      </c>
      <c r="G83" s="8">
        <f t="shared" si="5"/>
        <v>5292.5</v>
      </c>
      <c r="H83" s="13">
        <v>45</v>
      </c>
      <c r="I83" s="10">
        <v>40819</v>
      </c>
      <c r="J83" s="10">
        <v>40824</v>
      </c>
      <c r="K83">
        <v>81</v>
      </c>
    </row>
    <row r="84" spans="1:11" x14ac:dyDescent="0.2">
      <c r="A84" s="6" t="s">
        <v>2</v>
      </c>
      <c r="B84" s="7" t="s">
        <v>12</v>
      </c>
      <c r="C84" s="7">
        <v>9399</v>
      </c>
      <c r="D84" s="6" t="s">
        <v>6</v>
      </c>
      <c r="E84" s="8">
        <v>3.65</v>
      </c>
      <c r="F84" s="9">
        <v>1470</v>
      </c>
      <c r="G84" s="8">
        <f t="shared" si="5"/>
        <v>5365.5</v>
      </c>
      <c r="H84" s="13">
        <v>45</v>
      </c>
      <c r="I84" s="10">
        <v>40823</v>
      </c>
      <c r="J84" s="10">
        <v>40828</v>
      </c>
      <c r="K84">
        <v>82</v>
      </c>
    </row>
    <row r="85" spans="1:11" x14ac:dyDescent="0.2">
      <c r="A85" s="6" t="s">
        <v>2</v>
      </c>
      <c r="B85" s="7" t="s">
        <v>11</v>
      </c>
      <c r="C85" s="7">
        <v>9399</v>
      </c>
      <c r="D85" s="6" t="s">
        <v>6</v>
      </c>
      <c r="E85" s="8">
        <v>3.65</v>
      </c>
      <c r="F85" s="9">
        <v>1985</v>
      </c>
      <c r="G85" s="8">
        <f t="shared" si="5"/>
        <v>7245.25</v>
      </c>
      <c r="H85" s="13">
        <v>45</v>
      </c>
      <c r="I85" s="10">
        <v>40821</v>
      </c>
      <c r="J85" s="10">
        <v>40827</v>
      </c>
      <c r="K85">
        <v>83</v>
      </c>
    </row>
    <row r="86" spans="1:11" x14ac:dyDescent="0.2">
      <c r="A86" s="4" t="s">
        <v>1</v>
      </c>
      <c r="B86" s="1" t="s">
        <v>63</v>
      </c>
      <c r="C86" s="7">
        <v>9752</v>
      </c>
      <c r="D86" s="6" t="s">
        <v>6</v>
      </c>
      <c r="E86" s="3">
        <v>4.05</v>
      </c>
      <c r="F86" s="2">
        <v>1500</v>
      </c>
      <c r="G86" s="3">
        <f t="shared" si="5"/>
        <v>6075</v>
      </c>
      <c r="H86" s="12">
        <v>25</v>
      </c>
      <c r="I86" s="5">
        <v>40806</v>
      </c>
      <c r="J86" s="5">
        <v>40811</v>
      </c>
      <c r="K86">
        <v>84</v>
      </c>
    </row>
    <row r="87" spans="1:11" x14ac:dyDescent="0.2">
      <c r="A87" s="4" t="s">
        <v>1</v>
      </c>
      <c r="B87" s="1" t="s">
        <v>64</v>
      </c>
      <c r="C87" s="7">
        <v>9752</v>
      </c>
      <c r="D87" s="6" t="s">
        <v>6</v>
      </c>
      <c r="E87" s="3">
        <v>4.05</v>
      </c>
      <c r="F87" s="2">
        <v>1550</v>
      </c>
      <c r="G87" s="3">
        <f t="shared" si="5"/>
        <v>6277.5</v>
      </c>
      <c r="H87" s="12">
        <v>25</v>
      </c>
      <c r="I87" s="5">
        <v>40811</v>
      </c>
      <c r="J87" s="5">
        <v>40821</v>
      </c>
      <c r="K87">
        <v>85</v>
      </c>
    </row>
    <row r="88" spans="1:11" x14ac:dyDescent="0.2">
      <c r="A88" s="4" t="s">
        <v>78</v>
      </c>
      <c r="B88" s="1" t="s">
        <v>91</v>
      </c>
      <c r="C88" s="7">
        <v>9764</v>
      </c>
      <c r="D88" s="6" t="s">
        <v>6</v>
      </c>
      <c r="E88" s="3">
        <v>3.75</v>
      </c>
      <c r="F88" s="2">
        <v>1980</v>
      </c>
      <c r="G88" s="3">
        <f t="shared" si="5"/>
        <v>7425</v>
      </c>
      <c r="H88" s="13">
        <v>15</v>
      </c>
      <c r="I88" s="5">
        <v>40806</v>
      </c>
      <c r="J88" s="5">
        <v>40815</v>
      </c>
      <c r="K88">
        <v>86</v>
      </c>
    </row>
    <row r="89" spans="1:11" x14ac:dyDescent="0.2">
      <c r="A89" s="4" t="s">
        <v>78</v>
      </c>
      <c r="B89" s="1" t="s">
        <v>94</v>
      </c>
      <c r="C89" s="7">
        <v>9764</v>
      </c>
      <c r="D89" s="6" t="s">
        <v>6</v>
      </c>
      <c r="E89" s="3">
        <v>3.75</v>
      </c>
      <c r="F89" s="2">
        <v>1850</v>
      </c>
      <c r="G89" s="3">
        <f t="shared" si="5"/>
        <v>6937.5</v>
      </c>
      <c r="H89" s="13">
        <v>15</v>
      </c>
      <c r="I89" s="5">
        <v>40811</v>
      </c>
      <c r="J89" s="5">
        <v>40821</v>
      </c>
      <c r="K89">
        <v>87</v>
      </c>
    </row>
    <row r="90" spans="1:11" x14ac:dyDescent="0.2">
      <c r="A90" s="4" t="s">
        <v>78</v>
      </c>
      <c r="B90" s="1" t="s">
        <v>92</v>
      </c>
      <c r="C90" s="7">
        <v>9764</v>
      </c>
      <c r="D90" s="6" t="s">
        <v>6</v>
      </c>
      <c r="E90" s="3">
        <v>3.75</v>
      </c>
      <c r="F90" s="2">
        <v>1800</v>
      </c>
      <c r="G90" s="3">
        <f t="shared" si="5"/>
        <v>6750</v>
      </c>
      <c r="H90" s="13">
        <v>15</v>
      </c>
      <c r="I90" s="5">
        <v>40814</v>
      </c>
      <c r="J90" s="5">
        <v>40821</v>
      </c>
      <c r="K90">
        <v>88</v>
      </c>
    </row>
    <row r="91" spans="1:11" x14ac:dyDescent="0.2">
      <c r="A91" s="4" t="s">
        <v>78</v>
      </c>
      <c r="B91" s="1" t="s">
        <v>93</v>
      </c>
      <c r="C91" s="7">
        <v>9764</v>
      </c>
      <c r="D91" s="6" t="s">
        <v>6</v>
      </c>
      <c r="E91" s="3">
        <v>3.75</v>
      </c>
      <c r="F91" s="2">
        <v>1750</v>
      </c>
      <c r="G91" s="3">
        <f t="shared" si="5"/>
        <v>6562.5</v>
      </c>
      <c r="H91" s="13">
        <v>15</v>
      </c>
      <c r="I91" s="5">
        <v>40806</v>
      </c>
      <c r="J91" s="5">
        <v>40811</v>
      </c>
      <c r="K91">
        <v>89</v>
      </c>
    </row>
    <row r="92" spans="1:11" x14ac:dyDescent="0.2">
      <c r="A92" s="4" t="s">
        <v>77</v>
      </c>
      <c r="B92" s="1" t="s">
        <v>83</v>
      </c>
      <c r="C92" s="1">
        <v>9955</v>
      </c>
      <c r="D92" s="4" t="s">
        <v>103</v>
      </c>
      <c r="E92" s="3">
        <v>0.55000000000000004</v>
      </c>
      <c r="F92" s="2">
        <v>150</v>
      </c>
      <c r="G92" s="3">
        <f t="shared" si="5"/>
        <v>82.5</v>
      </c>
      <c r="H92" s="12">
        <v>30</v>
      </c>
      <c r="I92" s="5">
        <v>40848</v>
      </c>
      <c r="J92" s="5">
        <v>40853</v>
      </c>
      <c r="K92">
        <v>90</v>
      </c>
    </row>
    <row r="93" spans="1:11" x14ac:dyDescent="0.2">
      <c r="A93" s="4" t="s">
        <v>77</v>
      </c>
      <c r="B93" s="1" t="s">
        <v>87</v>
      </c>
      <c r="C93" s="1">
        <v>9955</v>
      </c>
      <c r="D93" s="4" t="s">
        <v>103</v>
      </c>
      <c r="E93" s="3">
        <v>0.55000000000000004</v>
      </c>
      <c r="F93" s="2">
        <v>125</v>
      </c>
      <c r="G93" s="3">
        <f t="shared" si="5"/>
        <v>68.75</v>
      </c>
      <c r="H93" s="12">
        <v>30</v>
      </c>
      <c r="I93" s="5">
        <v>40852</v>
      </c>
      <c r="J93" s="5">
        <v>40857</v>
      </c>
      <c r="K93">
        <v>91</v>
      </c>
    </row>
    <row r="94" spans="1:11" x14ac:dyDescent="0.2">
      <c r="A94" s="4" t="s">
        <v>7</v>
      </c>
      <c r="B94" s="1" t="s">
        <v>45</v>
      </c>
      <c r="C94" s="1">
        <v>9966</v>
      </c>
      <c r="D94" s="4" t="s">
        <v>102</v>
      </c>
      <c r="E94" s="3">
        <v>0.75</v>
      </c>
      <c r="F94" s="2">
        <v>500</v>
      </c>
      <c r="G94" s="3">
        <f t="shared" si="5"/>
        <v>375</v>
      </c>
      <c r="H94" s="12">
        <v>30</v>
      </c>
      <c r="I94" s="5">
        <v>40780</v>
      </c>
      <c r="J94" s="5">
        <v>40786</v>
      </c>
      <c r="K94">
        <v>92</v>
      </c>
    </row>
    <row r="95" spans="1:11" x14ac:dyDescent="0.2">
      <c r="A95" s="4" t="s">
        <v>77</v>
      </c>
      <c r="B95" s="1" t="s">
        <v>84</v>
      </c>
      <c r="C95" s="1">
        <v>9967</v>
      </c>
      <c r="D95" s="4" t="s">
        <v>102</v>
      </c>
      <c r="E95" s="3">
        <v>0.85</v>
      </c>
      <c r="F95" s="2">
        <v>550</v>
      </c>
      <c r="G95" s="3">
        <f t="shared" si="5"/>
        <v>467.5</v>
      </c>
      <c r="H95" s="12">
        <v>30</v>
      </c>
      <c r="I95" s="5">
        <v>40852</v>
      </c>
      <c r="J95" s="5">
        <v>40858</v>
      </c>
      <c r="K95">
        <v>93</v>
      </c>
    </row>
    <row r="96" spans="1:11" x14ac:dyDescent="0.2">
      <c r="A96" s="4" t="s">
        <v>77</v>
      </c>
      <c r="B96" s="1" t="s">
        <v>81</v>
      </c>
      <c r="C96" s="1">
        <v>9977</v>
      </c>
      <c r="D96" s="4" t="s">
        <v>101</v>
      </c>
      <c r="E96" s="3">
        <v>1</v>
      </c>
      <c r="F96" s="2">
        <v>525</v>
      </c>
      <c r="G96" s="3">
        <f t="shared" si="5"/>
        <v>525</v>
      </c>
      <c r="H96" s="12">
        <v>30</v>
      </c>
      <c r="I96" s="5">
        <v>40848</v>
      </c>
      <c r="J96" s="5">
        <v>40854</v>
      </c>
      <c r="K96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3"/>
  <sheetViews>
    <sheetView topLeftCell="A5" workbookViewId="0">
      <selection activeCell="E12" sqref="E12"/>
    </sheetView>
  </sheetViews>
  <sheetFormatPr defaultRowHeight="12.75" x14ac:dyDescent="0.2"/>
  <cols>
    <col min="1" max="1" width="21.5703125" customWidth="1"/>
    <col min="2" max="2" width="57.5703125" customWidth="1"/>
    <col min="3" max="3" width="15.7109375" customWidth="1"/>
  </cols>
  <sheetData>
    <row r="1" spans="1:4" x14ac:dyDescent="0.2">
      <c r="A1" t="s">
        <v>245</v>
      </c>
      <c r="C1" t="s">
        <v>246</v>
      </c>
    </row>
    <row r="2" spans="1:4" ht="28.5" x14ac:dyDescent="0.2">
      <c r="A2" s="36" t="s">
        <v>247</v>
      </c>
      <c r="B2" s="37" t="s">
        <v>248</v>
      </c>
      <c r="C2" s="38" t="s">
        <v>249</v>
      </c>
    </row>
    <row r="3" spans="1:4" ht="28.5" x14ac:dyDescent="0.2">
      <c r="A3" s="36" t="s">
        <v>250</v>
      </c>
      <c r="B3" s="37" t="s">
        <v>251</v>
      </c>
      <c r="C3" s="38" t="s">
        <v>249</v>
      </c>
    </row>
    <row r="4" spans="1:4" ht="28.5" x14ac:dyDescent="0.2">
      <c r="A4" s="36" t="s">
        <v>252</v>
      </c>
      <c r="B4" s="39" t="s">
        <v>253</v>
      </c>
      <c r="C4" s="38" t="s">
        <v>249</v>
      </c>
    </row>
    <row r="5" spans="1:4" ht="15.75" thickBot="1" x14ac:dyDescent="0.25">
      <c r="A5" s="36" t="s">
        <v>254</v>
      </c>
      <c r="B5" s="40" t="s">
        <v>255</v>
      </c>
      <c r="C5" s="38" t="s">
        <v>249</v>
      </c>
    </row>
    <row r="6" spans="1:4" x14ac:dyDescent="0.2">
      <c r="C6" s="48" t="s">
        <v>299</v>
      </c>
    </row>
    <row r="7" spans="1:4" s="58" customFormat="1" ht="14.25" x14ac:dyDescent="0.2">
      <c r="A7" s="58">
        <f>MATCH(1369,'Ordered Data'!$C$3:$C$96,0)</f>
        <v>12</v>
      </c>
      <c r="B7" s="58" t="s">
        <v>267</v>
      </c>
      <c r="C7" s="59">
        <f>INDEX('Ordered Data'!$A$2:$K$96,A7,9)</f>
        <v>40826</v>
      </c>
      <c r="D7" s="59" t="s">
        <v>297</v>
      </c>
    </row>
    <row r="8" spans="1:4" s="58" customFormat="1" ht="14.25" x14ac:dyDescent="0.2">
      <c r="A8" s="58">
        <f>MATCH(1369,'Ordered Data'!$C$3:$C$96,1)</f>
        <v>14</v>
      </c>
      <c r="B8" s="58" t="s">
        <v>256</v>
      </c>
      <c r="C8" s="59">
        <f>INDEX('Ordered Data'!$A$2:$K$96,A8,9)</f>
        <v>40813</v>
      </c>
      <c r="D8" s="59" t="s">
        <v>298</v>
      </c>
    </row>
    <row r="9" spans="1:4" s="58" customFormat="1" ht="15" x14ac:dyDescent="0.2">
      <c r="A9" s="60" t="e">
        <f>MATCH(1369,'Ordered Data'!$C$3:$C$96,-1)</f>
        <v>#N/A</v>
      </c>
      <c r="B9" s="60" t="s">
        <v>262</v>
      </c>
      <c r="C9" s="61" t="s">
        <v>268</v>
      </c>
    </row>
    <row r="11" spans="1:4" ht="102" thickBot="1" x14ac:dyDescent="0.25">
      <c r="A11" s="43" t="s">
        <v>258</v>
      </c>
      <c r="B11" s="44" t="s">
        <v>259</v>
      </c>
    </row>
    <row r="12" spans="1:4" ht="61.5" thickBot="1" x14ac:dyDescent="0.25">
      <c r="A12" s="45">
        <v>0</v>
      </c>
      <c r="B12" s="46" t="s">
        <v>260</v>
      </c>
    </row>
    <row r="13" spans="1:4" ht="122.25" thickBot="1" x14ac:dyDescent="0.25">
      <c r="A13" s="43">
        <v>-1</v>
      </c>
      <c r="B13" s="44" t="s">
        <v>261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workbookViewId="0">
      <selection sqref="A1:B65536"/>
    </sheetView>
  </sheetViews>
  <sheetFormatPr defaultColWidth="8.85546875" defaultRowHeight="12.75" x14ac:dyDescent="0.2"/>
  <cols>
    <col min="1" max="1" width="24.28515625" style="26" bestFit="1" customWidth="1"/>
    <col min="2" max="2" width="14" style="17" bestFit="1" customWidth="1"/>
  </cols>
  <sheetData>
    <row r="1" spans="1:2" x14ac:dyDescent="0.2">
      <c r="A1" s="26" t="s">
        <v>132</v>
      </c>
      <c r="B1" s="18" t="s">
        <v>112</v>
      </c>
    </row>
    <row r="2" spans="1:2" x14ac:dyDescent="0.2">
      <c r="A2" s="26" t="s">
        <v>133</v>
      </c>
      <c r="B2" s="17">
        <v>2700</v>
      </c>
    </row>
    <row r="3" spans="1:2" x14ac:dyDescent="0.2">
      <c r="A3" s="26" t="s">
        <v>134</v>
      </c>
      <c r="B3" s="17">
        <v>19250</v>
      </c>
    </row>
    <row r="4" spans="1:2" x14ac:dyDescent="0.2">
      <c r="A4" s="26" t="s">
        <v>135</v>
      </c>
      <c r="B4" s="17">
        <v>15937.5</v>
      </c>
    </row>
    <row r="5" spans="1:2" x14ac:dyDescent="0.2">
      <c r="A5" s="26" t="s">
        <v>136</v>
      </c>
      <c r="B5" s="17">
        <v>18150</v>
      </c>
    </row>
    <row r="6" spans="1:2" x14ac:dyDescent="0.2">
      <c r="A6" s="26" t="s">
        <v>137</v>
      </c>
      <c r="B6" s="17">
        <v>23400</v>
      </c>
    </row>
    <row r="7" spans="1:2" x14ac:dyDescent="0.2">
      <c r="A7" s="26" t="s">
        <v>138</v>
      </c>
      <c r="B7" s="17">
        <v>15750</v>
      </c>
    </row>
    <row r="8" spans="1:2" x14ac:dyDescent="0.2">
      <c r="A8" s="26" t="s">
        <v>139</v>
      </c>
      <c r="B8" s="17">
        <v>17775</v>
      </c>
    </row>
    <row r="9" spans="1:2" x14ac:dyDescent="0.2">
      <c r="A9" s="26" t="s">
        <v>140</v>
      </c>
      <c r="B9" s="17">
        <v>127500</v>
      </c>
    </row>
    <row r="10" spans="1:2" x14ac:dyDescent="0.2">
      <c r="A10" s="26" t="s">
        <v>141</v>
      </c>
      <c r="B10" s="17">
        <v>42500</v>
      </c>
    </row>
    <row r="11" spans="1:2" x14ac:dyDescent="0.2">
      <c r="A11" s="26" t="s">
        <v>142</v>
      </c>
      <c r="B11" s="17">
        <v>103530</v>
      </c>
    </row>
    <row r="12" spans="1:2" x14ac:dyDescent="0.2">
      <c r="A12" s="26" t="s">
        <v>143</v>
      </c>
      <c r="B12" s="17">
        <v>6075</v>
      </c>
    </row>
    <row r="13" spans="1:2" x14ac:dyDescent="0.2">
      <c r="A13" s="26" t="s">
        <v>144</v>
      </c>
      <c r="B13" s="17">
        <v>3300</v>
      </c>
    </row>
    <row r="14" spans="1:2" x14ac:dyDescent="0.2">
      <c r="A14" s="26" t="s">
        <v>145</v>
      </c>
      <c r="B14" s="17">
        <v>6277.5</v>
      </c>
    </row>
    <row r="15" spans="1:2" x14ac:dyDescent="0.2">
      <c r="A15" s="26" t="s">
        <v>146</v>
      </c>
      <c r="B15" s="17">
        <v>17250</v>
      </c>
    </row>
    <row r="16" spans="1:2" x14ac:dyDescent="0.2">
      <c r="A16" s="26" t="s">
        <v>147</v>
      </c>
      <c r="B16" s="17">
        <v>3150</v>
      </c>
    </row>
    <row r="17" spans="1:2" x14ac:dyDescent="0.2">
      <c r="A17" s="26" t="s">
        <v>148</v>
      </c>
      <c r="B17" s="17">
        <v>14910</v>
      </c>
    </row>
    <row r="18" spans="1:2" x14ac:dyDescent="0.2">
      <c r="A18" s="26" t="s">
        <v>149</v>
      </c>
      <c r="B18" s="17">
        <v>4562.5</v>
      </c>
    </row>
    <row r="19" spans="1:2" x14ac:dyDescent="0.2">
      <c r="A19" s="26" t="s">
        <v>150</v>
      </c>
      <c r="B19" s="17">
        <v>5292.5</v>
      </c>
    </row>
    <row r="20" spans="1:2" x14ac:dyDescent="0.2">
      <c r="A20" s="26" t="s">
        <v>151</v>
      </c>
      <c r="B20" s="17">
        <v>121000</v>
      </c>
    </row>
    <row r="21" spans="1:2" x14ac:dyDescent="0.2">
      <c r="A21" s="26" t="s">
        <v>152</v>
      </c>
      <c r="B21" s="17">
        <v>5365.5</v>
      </c>
    </row>
    <row r="22" spans="1:2" x14ac:dyDescent="0.2">
      <c r="A22" s="26" t="s">
        <v>153</v>
      </c>
      <c r="B22" s="17">
        <v>7245.25</v>
      </c>
    </row>
    <row r="23" spans="1:2" x14ac:dyDescent="0.2">
      <c r="A23" s="26" t="s">
        <v>154</v>
      </c>
      <c r="B23" s="17">
        <v>15087.5</v>
      </c>
    </row>
    <row r="24" spans="1:2" x14ac:dyDescent="0.2">
      <c r="A24" s="26" t="s">
        <v>155</v>
      </c>
      <c r="B24" s="17">
        <v>14910</v>
      </c>
    </row>
    <row r="25" spans="1:2" x14ac:dyDescent="0.2">
      <c r="A25" s="26" t="s">
        <v>156</v>
      </c>
      <c r="B25" s="17">
        <v>16330</v>
      </c>
    </row>
    <row r="26" spans="1:2" x14ac:dyDescent="0.2">
      <c r="A26" s="26" t="s">
        <v>157</v>
      </c>
      <c r="B26" s="17">
        <v>110000</v>
      </c>
    </row>
    <row r="27" spans="1:2" x14ac:dyDescent="0.2">
      <c r="A27" s="26" t="s">
        <v>158</v>
      </c>
      <c r="B27" s="17">
        <v>13650</v>
      </c>
    </row>
    <row r="28" spans="1:2" x14ac:dyDescent="0.2">
      <c r="A28" s="26" t="s">
        <v>159</v>
      </c>
      <c r="B28" s="17">
        <v>63000</v>
      </c>
    </row>
    <row r="29" spans="1:2" x14ac:dyDescent="0.2">
      <c r="A29" s="26" t="s">
        <v>160</v>
      </c>
      <c r="B29" s="17">
        <v>3562.5</v>
      </c>
    </row>
    <row r="30" spans="1:2" x14ac:dyDescent="0.2">
      <c r="A30" s="26" t="s">
        <v>161</v>
      </c>
      <c r="B30" s="17">
        <v>9547.5</v>
      </c>
    </row>
    <row r="31" spans="1:2" x14ac:dyDescent="0.2">
      <c r="A31" s="26" t="s">
        <v>162</v>
      </c>
      <c r="B31" s="17">
        <v>525</v>
      </c>
    </row>
    <row r="32" spans="1:2" x14ac:dyDescent="0.2">
      <c r="A32" s="26" t="s">
        <v>163</v>
      </c>
      <c r="B32" s="17">
        <v>3847.5</v>
      </c>
    </row>
    <row r="33" spans="1:2" x14ac:dyDescent="0.2">
      <c r="A33" s="26" t="s">
        <v>164</v>
      </c>
      <c r="B33" s="17">
        <v>17040</v>
      </c>
    </row>
    <row r="34" spans="1:2" x14ac:dyDescent="0.2">
      <c r="A34" s="26" t="s">
        <v>165</v>
      </c>
      <c r="B34" s="17">
        <v>16276.75</v>
      </c>
    </row>
    <row r="35" spans="1:2" x14ac:dyDescent="0.2">
      <c r="A35" s="26" t="s">
        <v>166</v>
      </c>
      <c r="B35" s="17">
        <v>3705</v>
      </c>
    </row>
    <row r="36" spans="1:2" x14ac:dyDescent="0.2">
      <c r="A36" s="26" t="s">
        <v>167</v>
      </c>
      <c r="B36" s="17">
        <v>10050</v>
      </c>
    </row>
    <row r="37" spans="1:2" x14ac:dyDescent="0.2">
      <c r="A37" s="26" t="s">
        <v>168</v>
      </c>
      <c r="B37" s="17">
        <v>467.5</v>
      </c>
    </row>
    <row r="38" spans="1:2" x14ac:dyDescent="0.2">
      <c r="A38" s="26" t="s">
        <v>169</v>
      </c>
      <c r="B38" s="17">
        <v>82.5</v>
      </c>
    </row>
    <row r="39" spans="1:2" x14ac:dyDescent="0.2">
      <c r="A39" s="26" t="s">
        <v>170</v>
      </c>
      <c r="B39" s="17">
        <v>4425</v>
      </c>
    </row>
    <row r="40" spans="1:2" x14ac:dyDescent="0.2">
      <c r="A40" s="26" t="s">
        <v>171</v>
      </c>
      <c r="B40" s="17">
        <v>38250</v>
      </c>
    </row>
    <row r="41" spans="1:2" x14ac:dyDescent="0.2">
      <c r="A41" s="26" t="s">
        <v>172</v>
      </c>
      <c r="B41" s="17">
        <v>15562.5</v>
      </c>
    </row>
    <row r="42" spans="1:2" x14ac:dyDescent="0.2">
      <c r="A42" s="26" t="s">
        <v>173</v>
      </c>
      <c r="B42" s="17">
        <v>27750</v>
      </c>
    </row>
    <row r="43" spans="1:2" x14ac:dyDescent="0.2">
      <c r="A43" s="26" t="s">
        <v>174</v>
      </c>
      <c r="B43" s="17">
        <v>25900</v>
      </c>
    </row>
    <row r="44" spans="1:2" x14ac:dyDescent="0.2">
      <c r="A44" s="26" t="s">
        <v>175</v>
      </c>
      <c r="B44" s="17">
        <v>44625</v>
      </c>
    </row>
    <row r="45" spans="1:2" x14ac:dyDescent="0.2">
      <c r="A45" s="26" t="s">
        <v>176</v>
      </c>
      <c r="B45" s="17">
        <v>7425</v>
      </c>
    </row>
    <row r="46" spans="1:2" x14ac:dyDescent="0.2">
      <c r="A46" s="26" t="s">
        <v>177</v>
      </c>
      <c r="B46" s="17">
        <v>9000</v>
      </c>
    </row>
    <row r="47" spans="1:2" x14ac:dyDescent="0.2">
      <c r="A47" s="26" t="s">
        <v>178</v>
      </c>
      <c r="B47" s="17">
        <v>10800</v>
      </c>
    </row>
    <row r="48" spans="1:2" x14ac:dyDescent="0.2">
      <c r="A48" s="26" t="s">
        <v>179</v>
      </c>
      <c r="B48" s="17">
        <v>58800</v>
      </c>
    </row>
    <row r="49" spans="1:2" x14ac:dyDescent="0.2">
      <c r="A49" s="26" t="s">
        <v>180</v>
      </c>
      <c r="B49" s="17">
        <v>25000</v>
      </c>
    </row>
    <row r="50" spans="1:2" x14ac:dyDescent="0.2">
      <c r="A50" s="26" t="s">
        <v>181</v>
      </c>
      <c r="B50" s="17">
        <v>42000</v>
      </c>
    </row>
    <row r="51" spans="1:2" x14ac:dyDescent="0.2">
      <c r="A51" s="26" t="s">
        <v>182</v>
      </c>
      <c r="B51" s="17">
        <v>3185.0000000000005</v>
      </c>
    </row>
    <row r="52" spans="1:2" x14ac:dyDescent="0.2">
      <c r="A52" s="26" t="s">
        <v>183</v>
      </c>
      <c r="B52" s="17">
        <v>2940</v>
      </c>
    </row>
    <row r="53" spans="1:2" x14ac:dyDescent="0.2">
      <c r="A53" s="26" t="s">
        <v>184</v>
      </c>
      <c r="B53" s="17">
        <v>6125</v>
      </c>
    </row>
    <row r="54" spans="1:2" x14ac:dyDescent="0.2">
      <c r="A54" s="26" t="s">
        <v>185</v>
      </c>
      <c r="B54" s="17">
        <v>3062.5</v>
      </c>
    </row>
    <row r="55" spans="1:2" x14ac:dyDescent="0.2">
      <c r="A55" s="26" t="s">
        <v>186</v>
      </c>
      <c r="B55" s="17">
        <v>3675.0000000000005</v>
      </c>
    </row>
    <row r="56" spans="1:2" x14ac:dyDescent="0.2">
      <c r="A56" s="26" t="s">
        <v>187</v>
      </c>
      <c r="B56" s="17">
        <v>26250</v>
      </c>
    </row>
    <row r="57" spans="1:2" x14ac:dyDescent="0.2">
      <c r="A57" s="26" t="s">
        <v>188</v>
      </c>
      <c r="B57" s="17">
        <v>10450</v>
      </c>
    </row>
    <row r="58" spans="1:2" x14ac:dyDescent="0.2">
      <c r="A58" s="26" t="s">
        <v>189</v>
      </c>
      <c r="B58" s="17">
        <v>9975</v>
      </c>
    </row>
    <row r="59" spans="1:2" x14ac:dyDescent="0.2">
      <c r="A59" s="26" t="s">
        <v>190</v>
      </c>
      <c r="B59" s="17">
        <v>23625</v>
      </c>
    </row>
    <row r="60" spans="1:2" x14ac:dyDescent="0.2">
      <c r="A60" s="26" t="s">
        <v>191</v>
      </c>
      <c r="B60" s="17">
        <v>30625</v>
      </c>
    </row>
    <row r="61" spans="1:2" x14ac:dyDescent="0.2">
      <c r="A61" s="26" t="s">
        <v>192</v>
      </c>
      <c r="B61" s="17">
        <v>22575</v>
      </c>
    </row>
    <row r="62" spans="1:2" x14ac:dyDescent="0.2">
      <c r="A62" s="26" t="s">
        <v>193</v>
      </c>
      <c r="B62" s="17">
        <v>24150</v>
      </c>
    </row>
    <row r="63" spans="1:2" x14ac:dyDescent="0.2">
      <c r="A63" s="26" t="s">
        <v>194</v>
      </c>
      <c r="B63" s="17">
        <v>21450</v>
      </c>
    </row>
    <row r="64" spans="1:2" x14ac:dyDescent="0.2">
      <c r="A64" s="26" t="s">
        <v>195</v>
      </c>
      <c r="B64" s="17">
        <v>7425</v>
      </c>
    </row>
    <row r="65" spans="1:2" x14ac:dyDescent="0.2">
      <c r="A65" s="26" t="s">
        <v>196</v>
      </c>
      <c r="B65" s="17">
        <v>7837.5</v>
      </c>
    </row>
    <row r="66" spans="1:2" x14ac:dyDescent="0.2">
      <c r="A66" s="26" t="s">
        <v>197</v>
      </c>
      <c r="B66" s="17">
        <v>8002.5</v>
      </c>
    </row>
    <row r="67" spans="1:2" x14ac:dyDescent="0.2">
      <c r="A67" s="26" t="s">
        <v>198</v>
      </c>
      <c r="B67" s="17">
        <v>96750</v>
      </c>
    </row>
    <row r="68" spans="1:2" x14ac:dyDescent="0.2">
      <c r="A68" s="26" t="s">
        <v>199</v>
      </c>
      <c r="B68" s="17">
        <v>64500</v>
      </c>
    </row>
    <row r="69" spans="1:2" x14ac:dyDescent="0.2">
      <c r="A69" s="26" t="s">
        <v>200</v>
      </c>
      <c r="B69" s="17">
        <v>7062.5</v>
      </c>
    </row>
    <row r="70" spans="1:2" x14ac:dyDescent="0.2">
      <c r="A70" s="26" t="s">
        <v>201</v>
      </c>
      <c r="B70" s="17">
        <v>27125</v>
      </c>
    </row>
    <row r="71" spans="1:2" x14ac:dyDescent="0.2">
      <c r="A71" s="26" t="s">
        <v>202</v>
      </c>
      <c r="B71" s="17">
        <v>23625</v>
      </c>
    </row>
    <row r="72" spans="1:2" x14ac:dyDescent="0.2">
      <c r="A72" s="26" t="s">
        <v>203</v>
      </c>
      <c r="B72" s="17">
        <v>25350</v>
      </c>
    </row>
    <row r="73" spans="1:2" x14ac:dyDescent="0.2">
      <c r="A73" s="26" t="s">
        <v>204</v>
      </c>
      <c r="B73" s="17">
        <v>77400</v>
      </c>
    </row>
    <row r="74" spans="1:2" x14ac:dyDescent="0.2">
      <c r="A74" s="26" t="s">
        <v>205</v>
      </c>
      <c r="B74" s="17">
        <v>19910</v>
      </c>
    </row>
    <row r="75" spans="1:2" x14ac:dyDescent="0.2">
      <c r="A75" s="26" t="s">
        <v>206</v>
      </c>
      <c r="B75" s="17">
        <v>68.75</v>
      </c>
    </row>
    <row r="76" spans="1:2" x14ac:dyDescent="0.2">
      <c r="A76" s="26" t="s">
        <v>207</v>
      </c>
      <c r="B76" s="17">
        <v>82875</v>
      </c>
    </row>
    <row r="77" spans="1:2" x14ac:dyDescent="0.2">
      <c r="A77" s="26" t="s">
        <v>208</v>
      </c>
      <c r="B77" s="17">
        <v>7000</v>
      </c>
    </row>
    <row r="78" spans="1:2" x14ac:dyDescent="0.2">
      <c r="A78" s="26" t="s">
        <v>209</v>
      </c>
      <c r="B78" s="17">
        <v>6937.5</v>
      </c>
    </row>
    <row r="79" spans="1:2" x14ac:dyDescent="0.2">
      <c r="A79" s="26" t="s">
        <v>210</v>
      </c>
      <c r="B79" s="17">
        <v>9045</v>
      </c>
    </row>
    <row r="80" spans="1:2" x14ac:dyDescent="0.2">
      <c r="A80" s="26" t="s">
        <v>211</v>
      </c>
      <c r="B80" s="17">
        <v>65875</v>
      </c>
    </row>
    <row r="81" spans="1:2" x14ac:dyDescent="0.2">
      <c r="A81" s="26" t="s">
        <v>212</v>
      </c>
      <c r="B81" s="17">
        <v>6875</v>
      </c>
    </row>
    <row r="82" spans="1:2" x14ac:dyDescent="0.2">
      <c r="A82" s="26" t="s">
        <v>213</v>
      </c>
      <c r="B82" s="17">
        <v>76500</v>
      </c>
    </row>
    <row r="83" spans="1:2" x14ac:dyDescent="0.2">
      <c r="A83" s="26" t="s">
        <v>214</v>
      </c>
      <c r="B83" s="17">
        <v>81937.5</v>
      </c>
    </row>
    <row r="84" spans="1:2" x14ac:dyDescent="0.2">
      <c r="A84" s="26" t="s">
        <v>215</v>
      </c>
      <c r="B84" s="17">
        <v>53125</v>
      </c>
    </row>
    <row r="85" spans="1:2" x14ac:dyDescent="0.2">
      <c r="A85" s="26" t="s">
        <v>216</v>
      </c>
      <c r="B85" s="17">
        <v>63750</v>
      </c>
    </row>
    <row r="86" spans="1:2" x14ac:dyDescent="0.2">
      <c r="A86" s="26" t="s">
        <v>217</v>
      </c>
      <c r="B86" s="17">
        <v>61625</v>
      </c>
    </row>
    <row r="87" spans="1:2" x14ac:dyDescent="0.2">
      <c r="A87" s="26" t="s">
        <v>218</v>
      </c>
      <c r="B87" s="17">
        <v>23750</v>
      </c>
    </row>
    <row r="88" spans="1:2" x14ac:dyDescent="0.2">
      <c r="A88" s="26" t="s">
        <v>219</v>
      </c>
      <c r="B88" s="17">
        <v>7062.5</v>
      </c>
    </row>
    <row r="89" spans="1:2" x14ac:dyDescent="0.2">
      <c r="A89" s="26" t="s">
        <v>220</v>
      </c>
      <c r="B89" s="17">
        <v>6781.25</v>
      </c>
    </row>
    <row r="90" spans="1:2" x14ac:dyDescent="0.2">
      <c r="A90" s="26" t="s">
        <v>221</v>
      </c>
      <c r="B90" s="17">
        <v>375</v>
      </c>
    </row>
    <row r="91" spans="1:2" x14ac:dyDescent="0.2">
      <c r="A91" s="26" t="s">
        <v>222</v>
      </c>
      <c r="B91" s="17">
        <v>6750</v>
      </c>
    </row>
    <row r="92" spans="1:2" x14ac:dyDescent="0.2">
      <c r="A92" s="26" t="s">
        <v>223</v>
      </c>
      <c r="B92" s="17">
        <v>16625</v>
      </c>
    </row>
    <row r="93" spans="1:2" x14ac:dyDescent="0.2">
      <c r="A93" s="26" t="s">
        <v>224</v>
      </c>
      <c r="B93" s="17">
        <v>74375</v>
      </c>
    </row>
    <row r="94" spans="1:2" x14ac:dyDescent="0.2">
      <c r="A94" s="26" t="s">
        <v>225</v>
      </c>
      <c r="B94" s="17">
        <v>72250</v>
      </c>
    </row>
    <row r="95" spans="1:2" ht="13.5" thickBot="1" x14ac:dyDescent="0.25">
      <c r="A95" s="26" t="s">
        <v>226</v>
      </c>
      <c r="B95" s="19">
        <v>6562.5</v>
      </c>
    </row>
    <row r="96" spans="1:2" ht="13.5" thickTop="1" x14ac:dyDescent="0.2">
      <c r="A96" s="26" t="s">
        <v>125</v>
      </c>
      <c r="B96" s="17">
        <f>SUM(B2:B95)</f>
        <v>2471760</v>
      </c>
    </row>
    <row r="97" spans="1:2" x14ac:dyDescent="0.2">
      <c r="A97" s="26" t="s">
        <v>126</v>
      </c>
      <c r="B97" s="20">
        <f xml:space="preserve"> COUNT(B2:B95)</f>
        <v>94</v>
      </c>
    </row>
    <row r="99" spans="1:2" x14ac:dyDescent="0.2">
      <c r="A99" s="26" t="s">
        <v>127</v>
      </c>
      <c r="B99" s="17">
        <f>B96/B97</f>
        <v>26295.319148936171</v>
      </c>
    </row>
    <row r="101" spans="1:2" x14ac:dyDescent="0.2">
      <c r="A101" s="26" t="s">
        <v>128</v>
      </c>
      <c r="B101" s="17">
        <f>AVERAGE(B2:B95)</f>
        <v>26295.319148936171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workbookViewId="0"/>
  </sheetViews>
  <sheetFormatPr defaultRowHeight="12.75" x14ac:dyDescent="0.2"/>
  <cols>
    <col min="2" max="2" width="14" style="17" bestFit="1" customWidth="1"/>
    <col min="4" max="4" width="10.140625" bestFit="1" customWidth="1"/>
  </cols>
  <sheetData>
    <row r="1" spans="1:2" x14ac:dyDescent="0.2">
      <c r="A1" s="16" t="s">
        <v>129</v>
      </c>
      <c r="B1" s="18" t="s">
        <v>112</v>
      </c>
    </row>
    <row r="2" spans="1:2" x14ac:dyDescent="0.2">
      <c r="A2">
        <v>1</v>
      </c>
      <c r="B2" s="17">
        <v>68.75</v>
      </c>
    </row>
    <row r="3" spans="1:2" x14ac:dyDescent="0.2">
      <c r="A3">
        <v>2</v>
      </c>
      <c r="B3" s="17">
        <v>82.5</v>
      </c>
    </row>
    <row r="4" spans="1:2" x14ac:dyDescent="0.2">
      <c r="A4">
        <v>3</v>
      </c>
      <c r="B4" s="17">
        <v>375</v>
      </c>
    </row>
    <row r="5" spans="1:2" x14ac:dyDescent="0.2">
      <c r="A5">
        <v>4</v>
      </c>
      <c r="B5" s="17">
        <v>467.5</v>
      </c>
    </row>
    <row r="6" spans="1:2" x14ac:dyDescent="0.2">
      <c r="A6">
        <v>5</v>
      </c>
      <c r="B6" s="17">
        <v>525</v>
      </c>
    </row>
    <row r="7" spans="1:2" x14ac:dyDescent="0.2">
      <c r="A7">
        <v>6</v>
      </c>
      <c r="B7" s="17">
        <v>2700</v>
      </c>
    </row>
    <row r="8" spans="1:2" x14ac:dyDescent="0.2">
      <c r="A8">
        <v>7</v>
      </c>
      <c r="B8" s="17">
        <v>2940</v>
      </c>
    </row>
    <row r="9" spans="1:2" x14ac:dyDescent="0.2">
      <c r="A9">
        <v>8</v>
      </c>
      <c r="B9" s="17">
        <v>3062.5</v>
      </c>
    </row>
    <row r="10" spans="1:2" x14ac:dyDescent="0.2">
      <c r="A10">
        <v>9</v>
      </c>
      <c r="B10" s="17">
        <v>3150</v>
      </c>
    </row>
    <row r="11" spans="1:2" x14ac:dyDescent="0.2">
      <c r="A11">
        <v>10</v>
      </c>
      <c r="B11" s="17">
        <v>3185.0000000000005</v>
      </c>
    </row>
    <row r="12" spans="1:2" x14ac:dyDescent="0.2">
      <c r="A12">
        <v>11</v>
      </c>
      <c r="B12" s="17">
        <v>3300</v>
      </c>
    </row>
    <row r="13" spans="1:2" x14ac:dyDescent="0.2">
      <c r="A13">
        <v>12</v>
      </c>
      <c r="B13" s="17">
        <v>3562.5</v>
      </c>
    </row>
    <row r="14" spans="1:2" x14ac:dyDescent="0.2">
      <c r="A14">
        <v>13</v>
      </c>
      <c r="B14" s="17">
        <v>3675.0000000000005</v>
      </c>
    </row>
    <row r="15" spans="1:2" x14ac:dyDescent="0.2">
      <c r="A15">
        <v>14</v>
      </c>
      <c r="B15" s="17">
        <v>3705</v>
      </c>
    </row>
    <row r="16" spans="1:2" x14ac:dyDescent="0.2">
      <c r="A16">
        <v>15</v>
      </c>
      <c r="B16" s="17">
        <v>3847.5</v>
      </c>
    </row>
    <row r="17" spans="1:2" x14ac:dyDescent="0.2">
      <c r="A17">
        <v>16</v>
      </c>
      <c r="B17" s="17">
        <v>4425</v>
      </c>
    </row>
    <row r="18" spans="1:2" x14ac:dyDescent="0.2">
      <c r="A18">
        <v>17</v>
      </c>
      <c r="B18" s="17">
        <v>4562.5</v>
      </c>
    </row>
    <row r="19" spans="1:2" x14ac:dyDescent="0.2">
      <c r="A19">
        <v>18</v>
      </c>
      <c r="B19" s="17">
        <v>5292.5</v>
      </c>
    </row>
    <row r="20" spans="1:2" x14ac:dyDescent="0.2">
      <c r="A20">
        <v>19</v>
      </c>
      <c r="B20" s="17">
        <v>5365.5</v>
      </c>
    </row>
    <row r="21" spans="1:2" x14ac:dyDescent="0.2">
      <c r="A21">
        <v>20</v>
      </c>
      <c r="B21" s="17">
        <v>6075</v>
      </c>
    </row>
    <row r="22" spans="1:2" x14ac:dyDescent="0.2">
      <c r="A22">
        <v>21</v>
      </c>
      <c r="B22" s="17">
        <v>6125</v>
      </c>
    </row>
    <row r="23" spans="1:2" x14ac:dyDescent="0.2">
      <c r="A23">
        <v>22</v>
      </c>
      <c r="B23" s="17">
        <v>6277.5</v>
      </c>
    </row>
    <row r="24" spans="1:2" x14ac:dyDescent="0.2">
      <c r="A24">
        <v>23</v>
      </c>
      <c r="B24" s="21">
        <v>6562.5</v>
      </c>
    </row>
    <row r="25" spans="1:2" x14ac:dyDescent="0.2">
      <c r="A25">
        <v>24</v>
      </c>
      <c r="B25" s="17">
        <v>6750</v>
      </c>
    </row>
    <row r="26" spans="1:2" x14ac:dyDescent="0.2">
      <c r="A26">
        <v>25</v>
      </c>
      <c r="B26" s="17">
        <v>6781.25</v>
      </c>
    </row>
    <row r="27" spans="1:2" x14ac:dyDescent="0.2">
      <c r="A27">
        <v>26</v>
      </c>
      <c r="B27" s="17">
        <v>6875</v>
      </c>
    </row>
    <row r="28" spans="1:2" x14ac:dyDescent="0.2">
      <c r="A28">
        <v>27</v>
      </c>
      <c r="B28" s="17">
        <v>6937.5</v>
      </c>
    </row>
    <row r="29" spans="1:2" x14ac:dyDescent="0.2">
      <c r="A29">
        <v>28</v>
      </c>
      <c r="B29" s="17">
        <v>7000</v>
      </c>
    </row>
    <row r="30" spans="1:2" x14ac:dyDescent="0.2">
      <c r="A30">
        <v>29</v>
      </c>
      <c r="B30" s="17">
        <v>7062.5</v>
      </c>
    </row>
    <row r="31" spans="1:2" x14ac:dyDescent="0.2">
      <c r="A31">
        <v>30</v>
      </c>
      <c r="B31" s="17">
        <v>7062.5</v>
      </c>
    </row>
    <row r="32" spans="1:2" x14ac:dyDescent="0.2">
      <c r="A32">
        <v>31</v>
      </c>
      <c r="B32" s="17">
        <v>7245.25</v>
      </c>
    </row>
    <row r="33" spans="1:4" x14ac:dyDescent="0.2">
      <c r="A33">
        <v>32</v>
      </c>
      <c r="B33" s="17">
        <v>7425</v>
      </c>
    </row>
    <row r="34" spans="1:4" x14ac:dyDescent="0.2">
      <c r="A34">
        <v>33</v>
      </c>
      <c r="B34" s="17">
        <v>7425</v>
      </c>
    </row>
    <row r="35" spans="1:4" x14ac:dyDescent="0.2">
      <c r="A35">
        <v>34</v>
      </c>
      <c r="B35" s="17">
        <v>7837.5</v>
      </c>
    </row>
    <row r="36" spans="1:4" x14ac:dyDescent="0.2">
      <c r="A36">
        <v>35</v>
      </c>
      <c r="B36" s="17">
        <v>8002.5</v>
      </c>
    </row>
    <row r="37" spans="1:4" x14ac:dyDescent="0.2">
      <c r="A37">
        <v>36</v>
      </c>
      <c r="B37" s="17">
        <v>9000</v>
      </c>
    </row>
    <row r="38" spans="1:4" x14ac:dyDescent="0.2">
      <c r="A38">
        <v>37</v>
      </c>
      <c r="B38" s="17">
        <v>9045</v>
      </c>
    </row>
    <row r="39" spans="1:4" x14ac:dyDescent="0.2">
      <c r="A39">
        <v>38</v>
      </c>
      <c r="B39" s="17">
        <v>9547.5</v>
      </c>
    </row>
    <row r="40" spans="1:4" x14ac:dyDescent="0.2">
      <c r="A40">
        <v>39</v>
      </c>
      <c r="B40" s="17">
        <v>9975</v>
      </c>
    </row>
    <row r="41" spans="1:4" x14ac:dyDescent="0.2">
      <c r="A41">
        <v>40</v>
      </c>
      <c r="B41" s="17">
        <v>10050</v>
      </c>
    </row>
    <row r="42" spans="1:4" x14ac:dyDescent="0.2">
      <c r="A42">
        <v>41</v>
      </c>
      <c r="B42" s="17">
        <v>10450</v>
      </c>
    </row>
    <row r="43" spans="1:4" x14ac:dyDescent="0.2">
      <c r="A43">
        <v>42</v>
      </c>
      <c r="B43" s="17">
        <v>10800</v>
      </c>
    </row>
    <row r="44" spans="1:4" x14ac:dyDescent="0.2">
      <c r="A44">
        <v>43</v>
      </c>
      <c r="B44" s="17">
        <v>13650</v>
      </c>
    </row>
    <row r="45" spans="1:4" x14ac:dyDescent="0.2">
      <c r="A45">
        <v>44</v>
      </c>
      <c r="B45" s="17">
        <v>14910</v>
      </c>
    </row>
    <row r="46" spans="1:4" x14ac:dyDescent="0.2">
      <c r="A46">
        <v>45</v>
      </c>
      <c r="B46" s="17">
        <v>14910</v>
      </c>
    </row>
    <row r="47" spans="1:4" x14ac:dyDescent="0.2">
      <c r="A47">
        <v>46</v>
      </c>
      <c r="B47" s="17">
        <v>15087.5</v>
      </c>
      <c r="C47" s="16"/>
    </row>
    <row r="48" spans="1:4" x14ac:dyDescent="0.2">
      <c r="A48" s="22">
        <v>47</v>
      </c>
      <c r="B48" s="23">
        <v>15562.5</v>
      </c>
      <c r="D48" s="24">
        <f>B48</f>
        <v>15562.5</v>
      </c>
    </row>
    <row r="49" spans="1:4" ht="13.5" thickBot="1" x14ac:dyDescent="0.25">
      <c r="A49" s="22">
        <v>48</v>
      </c>
      <c r="B49" s="23">
        <v>15750</v>
      </c>
      <c r="D49" s="19">
        <f>B49</f>
        <v>15750</v>
      </c>
    </row>
    <row r="50" spans="1:4" ht="13.5" thickTop="1" x14ac:dyDescent="0.2">
      <c r="A50">
        <v>49</v>
      </c>
      <c r="B50" s="17">
        <v>15937.5</v>
      </c>
      <c r="C50" s="25" t="s">
        <v>131</v>
      </c>
      <c r="D50" s="17">
        <f>AVERAGE(D48:D49)</f>
        <v>15656.25</v>
      </c>
    </row>
    <row r="51" spans="1:4" x14ac:dyDescent="0.2">
      <c r="A51">
        <v>50</v>
      </c>
      <c r="B51" s="17">
        <v>16276.75</v>
      </c>
    </row>
    <row r="52" spans="1:4" x14ac:dyDescent="0.2">
      <c r="A52">
        <v>51</v>
      </c>
      <c r="B52" s="17">
        <v>16330</v>
      </c>
    </row>
    <row r="53" spans="1:4" x14ac:dyDescent="0.2">
      <c r="A53">
        <v>52</v>
      </c>
      <c r="B53" s="17">
        <v>16625</v>
      </c>
    </row>
    <row r="54" spans="1:4" x14ac:dyDescent="0.2">
      <c r="A54">
        <v>53</v>
      </c>
      <c r="B54" s="17">
        <v>17040</v>
      </c>
    </row>
    <row r="55" spans="1:4" x14ac:dyDescent="0.2">
      <c r="A55">
        <v>54</v>
      </c>
      <c r="B55" s="17">
        <v>17250</v>
      </c>
    </row>
    <row r="56" spans="1:4" x14ac:dyDescent="0.2">
      <c r="A56">
        <v>55</v>
      </c>
      <c r="B56" s="17">
        <v>17775</v>
      </c>
    </row>
    <row r="57" spans="1:4" x14ac:dyDescent="0.2">
      <c r="A57">
        <v>56</v>
      </c>
      <c r="B57" s="17">
        <v>18150</v>
      </c>
    </row>
    <row r="58" spans="1:4" x14ac:dyDescent="0.2">
      <c r="A58">
        <v>57</v>
      </c>
      <c r="B58" s="17">
        <v>19250</v>
      </c>
    </row>
    <row r="59" spans="1:4" x14ac:dyDescent="0.2">
      <c r="A59">
        <v>58</v>
      </c>
      <c r="B59" s="17">
        <v>19910</v>
      </c>
    </row>
    <row r="60" spans="1:4" x14ac:dyDescent="0.2">
      <c r="A60">
        <v>59</v>
      </c>
      <c r="B60" s="17">
        <v>21450</v>
      </c>
    </row>
    <row r="61" spans="1:4" x14ac:dyDescent="0.2">
      <c r="A61">
        <v>60</v>
      </c>
      <c r="B61" s="17">
        <v>22575</v>
      </c>
    </row>
    <row r="62" spans="1:4" x14ac:dyDescent="0.2">
      <c r="A62">
        <v>61</v>
      </c>
      <c r="B62" s="17">
        <v>23400</v>
      </c>
    </row>
    <row r="63" spans="1:4" x14ac:dyDescent="0.2">
      <c r="A63">
        <v>62</v>
      </c>
      <c r="B63" s="17">
        <v>23625</v>
      </c>
    </row>
    <row r="64" spans="1:4" x14ac:dyDescent="0.2">
      <c r="A64">
        <v>63</v>
      </c>
      <c r="B64" s="17">
        <v>23625</v>
      </c>
    </row>
    <row r="65" spans="1:2" x14ac:dyDescent="0.2">
      <c r="A65">
        <v>64</v>
      </c>
      <c r="B65" s="17">
        <v>23750</v>
      </c>
    </row>
    <row r="66" spans="1:2" x14ac:dyDescent="0.2">
      <c r="A66">
        <v>65</v>
      </c>
      <c r="B66" s="17">
        <v>24150</v>
      </c>
    </row>
    <row r="67" spans="1:2" x14ac:dyDescent="0.2">
      <c r="A67">
        <v>66</v>
      </c>
      <c r="B67" s="17">
        <v>25000</v>
      </c>
    </row>
    <row r="68" spans="1:2" x14ac:dyDescent="0.2">
      <c r="A68">
        <v>67</v>
      </c>
      <c r="B68" s="17">
        <v>25350</v>
      </c>
    </row>
    <row r="69" spans="1:2" x14ac:dyDescent="0.2">
      <c r="A69">
        <v>68</v>
      </c>
      <c r="B69" s="17">
        <v>25900</v>
      </c>
    </row>
    <row r="70" spans="1:2" x14ac:dyDescent="0.2">
      <c r="A70">
        <v>69</v>
      </c>
      <c r="B70" s="17">
        <v>26250</v>
      </c>
    </row>
    <row r="71" spans="1:2" x14ac:dyDescent="0.2">
      <c r="A71">
        <v>70</v>
      </c>
      <c r="B71" s="17">
        <v>27125</v>
      </c>
    </row>
    <row r="72" spans="1:2" x14ac:dyDescent="0.2">
      <c r="A72">
        <v>71</v>
      </c>
      <c r="B72" s="17">
        <v>27750</v>
      </c>
    </row>
    <row r="73" spans="1:2" x14ac:dyDescent="0.2">
      <c r="A73">
        <v>72</v>
      </c>
      <c r="B73" s="17">
        <v>30625</v>
      </c>
    </row>
    <row r="74" spans="1:2" x14ac:dyDescent="0.2">
      <c r="A74">
        <v>73</v>
      </c>
      <c r="B74" s="17">
        <v>38250</v>
      </c>
    </row>
    <row r="75" spans="1:2" x14ac:dyDescent="0.2">
      <c r="A75">
        <v>74</v>
      </c>
      <c r="B75" s="17">
        <v>42000</v>
      </c>
    </row>
    <row r="76" spans="1:2" x14ac:dyDescent="0.2">
      <c r="A76">
        <v>75</v>
      </c>
      <c r="B76" s="17">
        <v>42500</v>
      </c>
    </row>
    <row r="77" spans="1:2" x14ac:dyDescent="0.2">
      <c r="A77">
        <v>76</v>
      </c>
      <c r="B77" s="17">
        <v>44625</v>
      </c>
    </row>
    <row r="78" spans="1:2" x14ac:dyDescent="0.2">
      <c r="A78">
        <v>77</v>
      </c>
      <c r="B78" s="17">
        <v>53125</v>
      </c>
    </row>
    <row r="79" spans="1:2" x14ac:dyDescent="0.2">
      <c r="A79">
        <v>78</v>
      </c>
      <c r="B79" s="17">
        <v>58800</v>
      </c>
    </row>
    <row r="80" spans="1:2" x14ac:dyDescent="0.2">
      <c r="A80">
        <v>79</v>
      </c>
      <c r="B80" s="17">
        <v>61625</v>
      </c>
    </row>
    <row r="81" spans="1:2" x14ac:dyDescent="0.2">
      <c r="A81">
        <v>80</v>
      </c>
      <c r="B81" s="17">
        <v>63000</v>
      </c>
    </row>
    <row r="82" spans="1:2" x14ac:dyDescent="0.2">
      <c r="A82">
        <v>81</v>
      </c>
      <c r="B82" s="17">
        <v>63750</v>
      </c>
    </row>
    <row r="83" spans="1:2" x14ac:dyDescent="0.2">
      <c r="A83">
        <v>82</v>
      </c>
      <c r="B83" s="17">
        <v>64500</v>
      </c>
    </row>
    <row r="84" spans="1:2" x14ac:dyDescent="0.2">
      <c r="A84">
        <v>83</v>
      </c>
      <c r="B84" s="17">
        <v>65875</v>
      </c>
    </row>
    <row r="85" spans="1:2" x14ac:dyDescent="0.2">
      <c r="A85">
        <v>84</v>
      </c>
      <c r="B85" s="17">
        <v>72250</v>
      </c>
    </row>
    <row r="86" spans="1:2" x14ac:dyDescent="0.2">
      <c r="A86">
        <v>85</v>
      </c>
      <c r="B86" s="17">
        <v>74375</v>
      </c>
    </row>
    <row r="87" spans="1:2" x14ac:dyDescent="0.2">
      <c r="A87">
        <v>86</v>
      </c>
      <c r="B87" s="17">
        <v>76500</v>
      </c>
    </row>
    <row r="88" spans="1:2" x14ac:dyDescent="0.2">
      <c r="A88">
        <v>87</v>
      </c>
      <c r="B88" s="17">
        <v>77400</v>
      </c>
    </row>
    <row r="89" spans="1:2" x14ac:dyDescent="0.2">
      <c r="A89">
        <v>88</v>
      </c>
      <c r="B89" s="17">
        <v>81937.5</v>
      </c>
    </row>
    <row r="90" spans="1:2" x14ac:dyDescent="0.2">
      <c r="A90">
        <v>89</v>
      </c>
      <c r="B90" s="17">
        <v>82875</v>
      </c>
    </row>
    <row r="91" spans="1:2" x14ac:dyDescent="0.2">
      <c r="A91">
        <v>90</v>
      </c>
      <c r="B91" s="17">
        <v>96750</v>
      </c>
    </row>
    <row r="92" spans="1:2" x14ac:dyDescent="0.2">
      <c r="A92">
        <v>91</v>
      </c>
      <c r="B92" s="17">
        <v>103530</v>
      </c>
    </row>
    <row r="93" spans="1:2" x14ac:dyDescent="0.2">
      <c r="A93">
        <v>92</v>
      </c>
      <c r="B93" s="17">
        <v>110000</v>
      </c>
    </row>
    <row r="94" spans="1:2" x14ac:dyDescent="0.2">
      <c r="A94">
        <v>93</v>
      </c>
      <c r="B94" s="21">
        <v>121000</v>
      </c>
    </row>
    <row r="95" spans="1:2" ht="13.5" thickBot="1" x14ac:dyDescent="0.25">
      <c r="A95">
        <v>94</v>
      </c>
      <c r="B95" s="19">
        <v>127500</v>
      </c>
    </row>
    <row r="96" spans="1:2" ht="13.5" thickTop="1" x14ac:dyDescent="0.2"/>
    <row r="97" spans="2:2" x14ac:dyDescent="0.2">
      <c r="B97" s="2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workbookViewId="0">
      <selection activeCell="H108" sqref="H108"/>
    </sheetView>
  </sheetViews>
  <sheetFormatPr defaultRowHeight="12.75" x14ac:dyDescent="0.2"/>
  <cols>
    <col min="1" max="1" width="24.28515625" style="26" bestFit="1" customWidth="1"/>
    <col min="2" max="2" width="14" style="17" bestFit="1" customWidth="1"/>
    <col min="3" max="3" width="25.7109375" style="27" bestFit="1" customWidth="1"/>
    <col min="4" max="4" width="17.5703125" style="27" bestFit="1" customWidth="1"/>
  </cols>
  <sheetData>
    <row r="1" spans="1:4" x14ac:dyDescent="0.2">
      <c r="A1" s="26" t="s">
        <v>132</v>
      </c>
      <c r="B1" s="18" t="s">
        <v>112</v>
      </c>
      <c r="C1" s="26" t="s">
        <v>227</v>
      </c>
      <c r="D1" s="26" t="s">
        <v>228</v>
      </c>
    </row>
    <row r="2" spans="1:4" x14ac:dyDescent="0.2">
      <c r="A2" s="26" t="s">
        <v>133</v>
      </c>
      <c r="B2" s="17">
        <v>2700</v>
      </c>
      <c r="C2" s="28">
        <f>B2-$B$99</f>
        <v>-23595.319148936171</v>
      </c>
      <c r="D2" s="28">
        <f>C2^2</f>
        <v>556739085.74015391</v>
      </c>
    </row>
    <row r="3" spans="1:4" x14ac:dyDescent="0.2">
      <c r="A3" s="26" t="s">
        <v>134</v>
      </c>
      <c r="B3" s="17">
        <v>19250</v>
      </c>
      <c r="C3" s="28">
        <f t="shared" ref="C3:C66" si="0">B3-$B$99</f>
        <v>-7045.3191489361707</v>
      </c>
      <c r="D3" s="28">
        <f t="shared" ref="D3:D66" si="1">C3^2</f>
        <v>49636521.910366692</v>
      </c>
    </row>
    <row r="4" spans="1:4" x14ac:dyDescent="0.2">
      <c r="A4" s="26" t="s">
        <v>135</v>
      </c>
      <c r="B4" s="17">
        <v>15937.5</v>
      </c>
      <c r="C4" s="28">
        <f t="shared" si="0"/>
        <v>-10357.819148936171</v>
      </c>
      <c r="D4" s="28">
        <f t="shared" si="1"/>
        <v>107284417.52206881</v>
      </c>
    </row>
    <row r="5" spans="1:4" x14ac:dyDescent="0.2">
      <c r="A5" s="26" t="s">
        <v>136</v>
      </c>
      <c r="B5" s="17">
        <v>18150</v>
      </c>
      <c r="C5" s="28">
        <f t="shared" si="0"/>
        <v>-8145.3191489361707</v>
      </c>
      <c r="D5" s="28">
        <f t="shared" si="1"/>
        <v>66346224.038026266</v>
      </c>
    </row>
    <row r="6" spans="1:4" x14ac:dyDescent="0.2">
      <c r="A6" s="26" t="s">
        <v>137</v>
      </c>
      <c r="B6" s="17">
        <v>23400</v>
      </c>
      <c r="C6" s="28">
        <f t="shared" si="0"/>
        <v>-2895.3191489361707</v>
      </c>
      <c r="D6" s="28">
        <f t="shared" si="1"/>
        <v>8382872.9741964713</v>
      </c>
    </row>
    <row r="7" spans="1:4" x14ac:dyDescent="0.2">
      <c r="A7" s="26" t="s">
        <v>138</v>
      </c>
      <c r="B7" s="17">
        <v>15750</v>
      </c>
      <c r="C7" s="28">
        <f t="shared" si="0"/>
        <v>-10545.319148936171</v>
      </c>
      <c r="D7" s="28">
        <f t="shared" si="1"/>
        <v>111203755.95291989</v>
      </c>
    </row>
    <row r="8" spans="1:4" x14ac:dyDescent="0.2">
      <c r="A8" s="26" t="s">
        <v>139</v>
      </c>
      <c r="B8" s="17">
        <v>17775</v>
      </c>
      <c r="C8" s="28">
        <f t="shared" si="0"/>
        <v>-8520.3191489361707</v>
      </c>
      <c r="D8" s="28">
        <f t="shared" si="1"/>
        <v>72595838.399728388</v>
      </c>
    </row>
    <row r="9" spans="1:4" x14ac:dyDescent="0.2">
      <c r="A9" s="26" t="s">
        <v>140</v>
      </c>
      <c r="B9" s="17">
        <v>127500</v>
      </c>
      <c r="C9" s="28">
        <f t="shared" si="0"/>
        <v>101204.68085106384</v>
      </c>
      <c r="D9" s="28">
        <f t="shared" si="1"/>
        <v>10242387426.165688</v>
      </c>
    </row>
    <row r="10" spans="1:4" x14ac:dyDescent="0.2">
      <c r="A10" s="26" t="s">
        <v>141</v>
      </c>
      <c r="B10" s="17">
        <v>42500</v>
      </c>
      <c r="C10" s="28">
        <f t="shared" si="0"/>
        <v>16204.680851063829</v>
      </c>
      <c r="D10" s="28">
        <f t="shared" si="1"/>
        <v>262591681.48483476</v>
      </c>
    </row>
    <row r="11" spans="1:4" x14ac:dyDescent="0.2">
      <c r="A11" s="26" t="s">
        <v>142</v>
      </c>
      <c r="B11" s="17">
        <v>103530</v>
      </c>
      <c r="C11" s="28">
        <f t="shared" si="0"/>
        <v>77234.680851063837</v>
      </c>
      <c r="D11" s="28">
        <f t="shared" si="1"/>
        <v>5965195926.1656866</v>
      </c>
    </row>
    <row r="12" spans="1:4" x14ac:dyDescent="0.2">
      <c r="A12" s="26" t="s">
        <v>143</v>
      </c>
      <c r="B12" s="17">
        <v>6075</v>
      </c>
      <c r="C12" s="28">
        <f t="shared" si="0"/>
        <v>-20220.319148936171</v>
      </c>
      <c r="D12" s="28">
        <f t="shared" si="1"/>
        <v>408861306.48483479</v>
      </c>
    </row>
    <row r="13" spans="1:4" x14ac:dyDescent="0.2">
      <c r="A13" s="26" t="s">
        <v>144</v>
      </c>
      <c r="B13" s="17">
        <v>3300</v>
      </c>
      <c r="C13" s="28">
        <f t="shared" si="0"/>
        <v>-22995.319148936171</v>
      </c>
      <c r="D13" s="28">
        <f t="shared" si="1"/>
        <v>528784702.76143056</v>
      </c>
    </row>
    <row r="14" spans="1:4" x14ac:dyDescent="0.2">
      <c r="A14" s="26" t="s">
        <v>145</v>
      </c>
      <c r="B14" s="17">
        <v>6277.5</v>
      </c>
      <c r="C14" s="28">
        <f t="shared" si="0"/>
        <v>-20017.819148936171</v>
      </c>
      <c r="D14" s="28">
        <f t="shared" si="1"/>
        <v>400713083.47951561</v>
      </c>
    </row>
    <row r="15" spans="1:4" x14ac:dyDescent="0.2">
      <c r="A15" s="26" t="s">
        <v>146</v>
      </c>
      <c r="B15" s="17">
        <v>17250</v>
      </c>
      <c r="C15" s="28">
        <f t="shared" si="0"/>
        <v>-9045.3191489361707</v>
      </c>
      <c r="D15" s="28">
        <f t="shared" si="1"/>
        <v>81817798.506111369</v>
      </c>
    </row>
    <row r="16" spans="1:4" x14ac:dyDescent="0.2">
      <c r="A16" s="26" t="s">
        <v>147</v>
      </c>
      <c r="B16" s="17">
        <v>3150</v>
      </c>
      <c r="C16" s="28">
        <f t="shared" si="0"/>
        <v>-23145.319148936171</v>
      </c>
      <c r="D16" s="28">
        <f t="shared" si="1"/>
        <v>535705798.50611138</v>
      </c>
    </row>
    <row r="17" spans="1:4" x14ac:dyDescent="0.2">
      <c r="A17" s="26" t="s">
        <v>148</v>
      </c>
      <c r="B17" s="17">
        <v>14910</v>
      </c>
      <c r="C17" s="28">
        <f t="shared" si="0"/>
        <v>-11385.319148936171</v>
      </c>
      <c r="D17" s="28">
        <f t="shared" si="1"/>
        <v>129625492.12313265</v>
      </c>
    </row>
    <row r="18" spans="1:4" x14ac:dyDescent="0.2">
      <c r="A18" s="26" t="s">
        <v>149</v>
      </c>
      <c r="B18" s="17">
        <v>4562.5</v>
      </c>
      <c r="C18" s="28">
        <f t="shared" si="0"/>
        <v>-21732.819148936171</v>
      </c>
      <c r="D18" s="28">
        <f t="shared" si="1"/>
        <v>472315428.16036671</v>
      </c>
    </row>
    <row r="19" spans="1:4" x14ac:dyDescent="0.2">
      <c r="A19" s="26" t="s">
        <v>150</v>
      </c>
      <c r="B19" s="17">
        <v>5292.5</v>
      </c>
      <c r="C19" s="28">
        <f t="shared" si="0"/>
        <v>-21002.819148936171</v>
      </c>
      <c r="D19" s="28">
        <f t="shared" si="1"/>
        <v>441118412.2029199</v>
      </c>
    </row>
    <row r="20" spans="1:4" x14ac:dyDescent="0.2">
      <c r="A20" s="26" t="s">
        <v>151</v>
      </c>
      <c r="B20" s="17">
        <v>121000</v>
      </c>
      <c r="C20" s="28">
        <f t="shared" si="0"/>
        <v>94704.680851063837</v>
      </c>
      <c r="D20" s="28">
        <f t="shared" si="1"/>
        <v>8968976575.1018581</v>
      </c>
    </row>
    <row r="21" spans="1:4" x14ac:dyDescent="0.2">
      <c r="A21" s="26" t="s">
        <v>152</v>
      </c>
      <c r="B21" s="17">
        <v>5365.5</v>
      </c>
      <c r="C21" s="28">
        <f t="shared" si="0"/>
        <v>-20929.819148936171</v>
      </c>
      <c r="D21" s="28">
        <f t="shared" si="1"/>
        <v>438057329.60717523</v>
      </c>
    </row>
    <row r="22" spans="1:4" x14ac:dyDescent="0.2">
      <c r="A22" s="26" t="s">
        <v>153</v>
      </c>
      <c r="B22" s="17">
        <v>7245.25</v>
      </c>
      <c r="C22" s="28">
        <f t="shared" si="0"/>
        <v>-19050.069148936171</v>
      </c>
      <c r="D22" s="28">
        <f t="shared" si="1"/>
        <v>362905134.57924968</v>
      </c>
    </row>
    <row r="23" spans="1:4" x14ac:dyDescent="0.2">
      <c r="A23" s="26" t="s">
        <v>154</v>
      </c>
      <c r="B23" s="17">
        <v>15087.5</v>
      </c>
      <c r="C23" s="28">
        <f t="shared" si="0"/>
        <v>-11207.819148936171</v>
      </c>
      <c r="D23" s="28">
        <f t="shared" si="1"/>
        <v>125615210.07526031</v>
      </c>
    </row>
    <row r="24" spans="1:4" x14ac:dyDescent="0.2">
      <c r="A24" s="26" t="s">
        <v>155</v>
      </c>
      <c r="B24" s="17">
        <v>14910</v>
      </c>
      <c r="C24" s="28">
        <f t="shared" si="0"/>
        <v>-11385.319148936171</v>
      </c>
      <c r="D24" s="28">
        <f t="shared" si="1"/>
        <v>129625492.12313265</v>
      </c>
    </row>
    <row r="25" spans="1:4" x14ac:dyDescent="0.2">
      <c r="A25" s="26" t="s">
        <v>156</v>
      </c>
      <c r="B25" s="17">
        <v>16330</v>
      </c>
      <c r="C25" s="28">
        <f t="shared" si="0"/>
        <v>-9965.3191489361707</v>
      </c>
      <c r="D25" s="28">
        <f t="shared" si="1"/>
        <v>99307585.740153924</v>
      </c>
    </row>
    <row r="26" spans="1:4" x14ac:dyDescent="0.2">
      <c r="A26" s="26" t="s">
        <v>157</v>
      </c>
      <c r="B26" s="17">
        <v>110000</v>
      </c>
      <c r="C26" s="28">
        <f t="shared" si="0"/>
        <v>83704.680851063837</v>
      </c>
      <c r="D26" s="28">
        <f t="shared" si="1"/>
        <v>7006473596.3784533</v>
      </c>
    </row>
    <row r="27" spans="1:4" x14ac:dyDescent="0.2">
      <c r="A27" s="26" t="s">
        <v>158</v>
      </c>
      <c r="B27" s="17">
        <v>13650</v>
      </c>
      <c r="C27" s="28">
        <f t="shared" si="0"/>
        <v>-12645.319148936171</v>
      </c>
      <c r="D27" s="28">
        <f t="shared" si="1"/>
        <v>159904096.37845179</v>
      </c>
    </row>
    <row r="28" spans="1:4" x14ac:dyDescent="0.2">
      <c r="A28" s="26" t="s">
        <v>159</v>
      </c>
      <c r="B28" s="17">
        <v>63000</v>
      </c>
      <c r="C28" s="28">
        <f t="shared" si="0"/>
        <v>36704.680851063829</v>
      </c>
      <c r="D28" s="28">
        <f t="shared" si="1"/>
        <v>1347233596.3784518</v>
      </c>
    </row>
    <row r="29" spans="1:4" x14ac:dyDescent="0.2">
      <c r="A29" s="26" t="s">
        <v>160</v>
      </c>
      <c r="B29" s="17">
        <v>3562.5</v>
      </c>
      <c r="C29" s="28">
        <f t="shared" si="0"/>
        <v>-22732.819148936171</v>
      </c>
      <c r="D29" s="28">
        <f t="shared" si="1"/>
        <v>516781066.45823902</v>
      </c>
    </row>
    <row r="30" spans="1:4" x14ac:dyDescent="0.2">
      <c r="A30" s="26" t="s">
        <v>161</v>
      </c>
      <c r="B30" s="17">
        <v>9547.5</v>
      </c>
      <c r="C30" s="28">
        <f t="shared" si="0"/>
        <v>-16747.819148936171</v>
      </c>
      <c r="D30" s="28">
        <f t="shared" si="1"/>
        <v>280489446.24547309</v>
      </c>
    </row>
    <row r="31" spans="1:4" x14ac:dyDescent="0.2">
      <c r="A31" s="26" t="s">
        <v>162</v>
      </c>
      <c r="B31" s="17">
        <v>525</v>
      </c>
      <c r="C31" s="28">
        <f t="shared" si="0"/>
        <v>-25770.319148936171</v>
      </c>
      <c r="D31" s="28">
        <f t="shared" si="1"/>
        <v>664109349.03802633</v>
      </c>
    </row>
    <row r="32" spans="1:4" x14ac:dyDescent="0.2">
      <c r="A32" s="26" t="s">
        <v>163</v>
      </c>
      <c r="B32" s="17">
        <v>3847.5</v>
      </c>
      <c r="C32" s="28">
        <f t="shared" si="0"/>
        <v>-22447.819148936171</v>
      </c>
      <c r="D32" s="28">
        <f t="shared" si="1"/>
        <v>503904584.54334545</v>
      </c>
    </row>
    <row r="33" spans="1:4" x14ac:dyDescent="0.2">
      <c r="A33" s="26" t="s">
        <v>164</v>
      </c>
      <c r="B33" s="17">
        <v>17040</v>
      </c>
      <c r="C33" s="28">
        <f t="shared" si="0"/>
        <v>-9255.3191489361707</v>
      </c>
      <c r="D33" s="28">
        <f t="shared" si="1"/>
        <v>85660932.54866457</v>
      </c>
    </row>
    <row r="34" spans="1:4" x14ac:dyDescent="0.2">
      <c r="A34" s="26" t="s">
        <v>165</v>
      </c>
      <c r="B34" s="17">
        <v>16276.75</v>
      </c>
      <c r="C34" s="28">
        <f t="shared" si="0"/>
        <v>-10018.569148936171</v>
      </c>
      <c r="D34" s="28">
        <f t="shared" si="1"/>
        <v>100371727.79201563</v>
      </c>
    </row>
    <row r="35" spans="1:4" x14ac:dyDescent="0.2">
      <c r="A35" s="26" t="s">
        <v>166</v>
      </c>
      <c r="B35" s="17">
        <v>3705</v>
      </c>
      <c r="C35" s="28">
        <f t="shared" si="0"/>
        <v>-22590.319148936171</v>
      </c>
      <c r="D35" s="28">
        <f t="shared" si="1"/>
        <v>510322519.25079221</v>
      </c>
    </row>
    <row r="36" spans="1:4" x14ac:dyDescent="0.2">
      <c r="A36" s="26" t="s">
        <v>167</v>
      </c>
      <c r="B36" s="17">
        <v>10050</v>
      </c>
      <c r="C36" s="28">
        <f t="shared" si="0"/>
        <v>-16245.319148936171</v>
      </c>
      <c r="D36" s="28">
        <f t="shared" si="1"/>
        <v>263910394.25079224</v>
      </c>
    </row>
    <row r="37" spans="1:4" x14ac:dyDescent="0.2">
      <c r="A37" s="26" t="s">
        <v>168</v>
      </c>
      <c r="B37" s="17">
        <v>467.5</v>
      </c>
      <c r="C37" s="28">
        <f t="shared" si="0"/>
        <v>-25827.819148936171</v>
      </c>
      <c r="D37" s="28">
        <f t="shared" si="1"/>
        <v>667076241.99015391</v>
      </c>
    </row>
    <row r="38" spans="1:4" x14ac:dyDescent="0.2">
      <c r="A38" s="26" t="s">
        <v>169</v>
      </c>
      <c r="B38" s="17">
        <v>82.5</v>
      </c>
      <c r="C38" s="28">
        <f t="shared" si="0"/>
        <v>-26212.819148936171</v>
      </c>
      <c r="D38" s="28">
        <f t="shared" si="1"/>
        <v>687111887.73483479</v>
      </c>
    </row>
    <row r="39" spans="1:4" x14ac:dyDescent="0.2">
      <c r="A39" s="26" t="s">
        <v>170</v>
      </c>
      <c r="B39" s="17">
        <v>4425</v>
      </c>
      <c r="C39" s="28">
        <f t="shared" si="0"/>
        <v>-21870.319148936171</v>
      </c>
      <c r="D39" s="28">
        <f t="shared" si="1"/>
        <v>478310859.67632413</v>
      </c>
    </row>
    <row r="40" spans="1:4" x14ac:dyDescent="0.2">
      <c r="A40" s="26" t="s">
        <v>171</v>
      </c>
      <c r="B40" s="17">
        <v>38250</v>
      </c>
      <c r="C40" s="28">
        <f t="shared" si="0"/>
        <v>11954.680851063829</v>
      </c>
      <c r="D40" s="28">
        <f t="shared" si="1"/>
        <v>142914394.25079221</v>
      </c>
    </row>
    <row r="41" spans="1:4" x14ac:dyDescent="0.2">
      <c r="A41" s="26" t="s">
        <v>172</v>
      </c>
      <c r="B41" s="17">
        <v>15562.5</v>
      </c>
      <c r="C41" s="28">
        <f t="shared" si="0"/>
        <v>-10732.819148936171</v>
      </c>
      <c r="D41" s="28">
        <f t="shared" si="1"/>
        <v>115193406.88377094</v>
      </c>
    </row>
    <row r="42" spans="1:4" x14ac:dyDescent="0.2">
      <c r="A42" s="26" t="s">
        <v>173</v>
      </c>
      <c r="B42" s="17">
        <v>27750</v>
      </c>
      <c r="C42" s="28">
        <f t="shared" si="0"/>
        <v>1454.6808510638293</v>
      </c>
      <c r="D42" s="28">
        <f t="shared" si="1"/>
        <v>2116096.3784517869</v>
      </c>
    </row>
    <row r="43" spans="1:4" x14ac:dyDescent="0.2">
      <c r="A43" s="26" t="s">
        <v>174</v>
      </c>
      <c r="B43" s="17">
        <v>25900</v>
      </c>
      <c r="C43" s="28">
        <f t="shared" si="0"/>
        <v>-395.31914893617068</v>
      </c>
      <c r="D43" s="28">
        <f t="shared" si="1"/>
        <v>156277.2295156183</v>
      </c>
    </row>
    <row r="44" spans="1:4" x14ac:dyDescent="0.2">
      <c r="A44" s="26" t="s">
        <v>175</v>
      </c>
      <c r="B44" s="17">
        <v>44625</v>
      </c>
      <c r="C44" s="28">
        <f t="shared" si="0"/>
        <v>18329.680851063829</v>
      </c>
      <c r="D44" s="28">
        <f t="shared" si="1"/>
        <v>335977200.10185605</v>
      </c>
    </row>
    <row r="45" spans="1:4" x14ac:dyDescent="0.2">
      <c r="A45" s="26" t="s">
        <v>176</v>
      </c>
      <c r="B45" s="17">
        <v>7425</v>
      </c>
      <c r="C45" s="28">
        <f t="shared" si="0"/>
        <v>-18870.319148936171</v>
      </c>
      <c r="D45" s="28">
        <f t="shared" si="1"/>
        <v>356088944.7827071</v>
      </c>
    </row>
    <row r="46" spans="1:4" x14ac:dyDescent="0.2">
      <c r="A46" s="26" t="s">
        <v>177</v>
      </c>
      <c r="B46" s="17">
        <v>9000</v>
      </c>
      <c r="C46" s="28">
        <f t="shared" si="0"/>
        <v>-17295.319148936171</v>
      </c>
      <c r="D46" s="28">
        <f t="shared" si="1"/>
        <v>299128064.4635582</v>
      </c>
    </row>
    <row r="47" spans="1:4" x14ac:dyDescent="0.2">
      <c r="A47" s="26" t="s">
        <v>178</v>
      </c>
      <c r="B47" s="17">
        <v>10800</v>
      </c>
      <c r="C47" s="28">
        <f t="shared" si="0"/>
        <v>-15495.319148936171</v>
      </c>
      <c r="D47" s="28">
        <f t="shared" si="1"/>
        <v>240104915.52738798</v>
      </c>
    </row>
    <row r="48" spans="1:4" x14ac:dyDescent="0.2">
      <c r="A48" s="26" t="s">
        <v>179</v>
      </c>
      <c r="B48" s="17">
        <v>58800</v>
      </c>
      <c r="C48" s="28">
        <f t="shared" si="0"/>
        <v>32504.680851063829</v>
      </c>
      <c r="D48" s="28">
        <f t="shared" si="1"/>
        <v>1056554277.2295156</v>
      </c>
    </row>
    <row r="49" spans="1:4" x14ac:dyDescent="0.2">
      <c r="A49" s="26" t="s">
        <v>180</v>
      </c>
      <c r="B49" s="17">
        <v>25000</v>
      </c>
      <c r="C49" s="28">
        <f t="shared" si="0"/>
        <v>-1295.3191489361707</v>
      </c>
      <c r="D49" s="28">
        <f t="shared" si="1"/>
        <v>1677851.6976007256</v>
      </c>
    </row>
    <row r="50" spans="1:4" x14ac:dyDescent="0.2">
      <c r="A50" s="26" t="s">
        <v>181</v>
      </c>
      <c r="B50" s="17">
        <v>42000</v>
      </c>
      <c r="C50" s="28">
        <f t="shared" si="0"/>
        <v>15704.680851063829</v>
      </c>
      <c r="D50" s="28">
        <f t="shared" si="1"/>
        <v>246637000.63377091</v>
      </c>
    </row>
    <row r="51" spans="1:4" x14ac:dyDescent="0.2">
      <c r="A51" s="26" t="s">
        <v>182</v>
      </c>
      <c r="B51" s="17">
        <v>3185.0000000000005</v>
      </c>
      <c r="C51" s="28">
        <f t="shared" si="0"/>
        <v>-23110.319148936171</v>
      </c>
      <c r="D51" s="28">
        <f t="shared" si="1"/>
        <v>534086851.16568583</v>
      </c>
    </row>
    <row r="52" spans="1:4" x14ac:dyDescent="0.2">
      <c r="A52" s="26" t="s">
        <v>183</v>
      </c>
      <c r="B52" s="17">
        <v>2940</v>
      </c>
      <c r="C52" s="28">
        <f t="shared" si="0"/>
        <v>-23355.319148936171</v>
      </c>
      <c r="D52" s="28">
        <f t="shared" si="1"/>
        <v>545470932.54866457</v>
      </c>
    </row>
    <row r="53" spans="1:4" x14ac:dyDescent="0.2">
      <c r="A53" s="26" t="s">
        <v>184</v>
      </c>
      <c r="B53" s="17">
        <v>6125</v>
      </c>
      <c r="C53" s="28">
        <f t="shared" si="0"/>
        <v>-20170.319148936171</v>
      </c>
      <c r="D53" s="28">
        <f t="shared" si="1"/>
        <v>406841774.56994116</v>
      </c>
    </row>
    <row r="54" spans="1:4" x14ac:dyDescent="0.2">
      <c r="A54" s="26" t="s">
        <v>185</v>
      </c>
      <c r="B54" s="17">
        <v>3062.5</v>
      </c>
      <c r="C54" s="28">
        <f t="shared" si="0"/>
        <v>-23232.819148936171</v>
      </c>
      <c r="D54" s="28">
        <f t="shared" si="1"/>
        <v>539763885.60717523</v>
      </c>
    </row>
    <row r="55" spans="1:4" x14ac:dyDescent="0.2">
      <c r="A55" s="26" t="s">
        <v>186</v>
      </c>
      <c r="B55" s="17">
        <v>3675.0000000000005</v>
      </c>
      <c r="C55" s="28">
        <f t="shared" si="0"/>
        <v>-22620.319148936171</v>
      </c>
      <c r="D55" s="28">
        <f t="shared" si="1"/>
        <v>511678838.39972842</v>
      </c>
    </row>
    <row r="56" spans="1:4" x14ac:dyDescent="0.2">
      <c r="A56" s="26" t="s">
        <v>187</v>
      </c>
      <c r="B56" s="17">
        <v>26250</v>
      </c>
      <c r="C56" s="28">
        <f t="shared" si="0"/>
        <v>-45.319148936170677</v>
      </c>
      <c r="D56" s="28">
        <f t="shared" si="1"/>
        <v>2053.82526029882</v>
      </c>
    </row>
    <row r="57" spans="1:4" x14ac:dyDescent="0.2">
      <c r="A57" s="26" t="s">
        <v>188</v>
      </c>
      <c r="B57" s="17">
        <v>10450</v>
      </c>
      <c r="C57" s="28">
        <f t="shared" si="0"/>
        <v>-15845.319148936171</v>
      </c>
      <c r="D57" s="28">
        <f t="shared" si="1"/>
        <v>251074138.93164328</v>
      </c>
    </row>
    <row r="58" spans="1:4" x14ac:dyDescent="0.2">
      <c r="A58" s="26" t="s">
        <v>189</v>
      </c>
      <c r="B58" s="17">
        <v>9975</v>
      </c>
      <c r="C58" s="28">
        <f t="shared" si="0"/>
        <v>-16320.319148936171</v>
      </c>
      <c r="D58" s="28">
        <f t="shared" si="1"/>
        <v>266352817.12313265</v>
      </c>
    </row>
    <row r="59" spans="1:4" x14ac:dyDescent="0.2">
      <c r="A59" s="26" t="s">
        <v>190</v>
      </c>
      <c r="B59" s="17">
        <v>23625</v>
      </c>
      <c r="C59" s="28">
        <f t="shared" si="0"/>
        <v>-2670.3191489361707</v>
      </c>
      <c r="D59" s="28">
        <f t="shared" si="1"/>
        <v>7130604.3571751947</v>
      </c>
    </row>
    <row r="60" spans="1:4" x14ac:dyDescent="0.2">
      <c r="A60" s="26" t="s">
        <v>191</v>
      </c>
      <c r="B60" s="17">
        <v>30625</v>
      </c>
      <c r="C60" s="28">
        <f t="shared" si="0"/>
        <v>4329.6808510638293</v>
      </c>
      <c r="D60" s="28">
        <f t="shared" si="1"/>
        <v>18746136.272068806</v>
      </c>
    </row>
    <row r="61" spans="1:4" x14ac:dyDescent="0.2">
      <c r="A61" s="26" t="s">
        <v>192</v>
      </c>
      <c r="B61" s="17">
        <v>22575</v>
      </c>
      <c r="C61" s="28">
        <f t="shared" si="0"/>
        <v>-3720.3191489361707</v>
      </c>
      <c r="D61" s="28">
        <f t="shared" si="1"/>
        <v>13840774.569941154</v>
      </c>
    </row>
    <row r="62" spans="1:4" x14ac:dyDescent="0.2">
      <c r="A62" s="26" t="s">
        <v>193</v>
      </c>
      <c r="B62" s="17">
        <v>24150</v>
      </c>
      <c r="C62" s="28">
        <f t="shared" si="0"/>
        <v>-2145.3191489361707</v>
      </c>
      <c r="D62" s="28">
        <f t="shared" si="1"/>
        <v>4602394.2507922156</v>
      </c>
    </row>
    <row r="63" spans="1:4" x14ac:dyDescent="0.2">
      <c r="A63" s="26" t="s">
        <v>194</v>
      </c>
      <c r="B63" s="17">
        <v>21450</v>
      </c>
      <c r="C63" s="28">
        <f t="shared" si="0"/>
        <v>-4845.3191489361707</v>
      </c>
      <c r="D63" s="28">
        <f t="shared" si="1"/>
        <v>23477117.655047536</v>
      </c>
    </row>
    <row r="64" spans="1:4" x14ac:dyDescent="0.2">
      <c r="A64" s="26" t="s">
        <v>195</v>
      </c>
      <c r="B64" s="17">
        <v>7425</v>
      </c>
      <c r="C64" s="28">
        <f t="shared" si="0"/>
        <v>-18870.319148936171</v>
      </c>
      <c r="D64" s="28">
        <f t="shared" si="1"/>
        <v>356088944.7827071</v>
      </c>
    </row>
    <row r="65" spans="1:4" x14ac:dyDescent="0.2">
      <c r="A65" s="26" t="s">
        <v>196</v>
      </c>
      <c r="B65" s="17">
        <v>7837.5</v>
      </c>
      <c r="C65" s="28">
        <f t="shared" si="0"/>
        <v>-18457.819148936171</v>
      </c>
      <c r="D65" s="28">
        <f t="shared" si="1"/>
        <v>340691087.73483479</v>
      </c>
    </row>
    <row r="66" spans="1:4" x14ac:dyDescent="0.2">
      <c r="A66" s="26" t="s">
        <v>197</v>
      </c>
      <c r="B66" s="17">
        <v>8002.5</v>
      </c>
      <c r="C66" s="28">
        <f t="shared" si="0"/>
        <v>-18292.819148936171</v>
      </c>
      <c r="D66" s="28">
        <f t="shared" si="1"/>
        <v>334627232.41568583</v>
      </c>
    </row>
    <row r="67" spans="1:4" x14ac:dyDescent="0.2">
      <c r="A67" s="26" t="s">
        <v>198</v>
      </c>
      <c r="B67" s="17">
        <v>96750</v>
      </c>
      <c r="C67" s="28">
        <f t="shared" ref="C67:C95" si="2">B67-$B$99</f>
        <v>70454.680851063837</v>
      </c>
      <c r="D67" s="28">
        <f t="shared" ref="D67:D95" si="3">C67^2</f>
        <v>4963862053.8252611</v>
      </c>
    </row>
    <row r="68" spans="1:4" x14ac:dyDescent="0.2">
      <c r="A68" s="26" t="s">
        <v>199</v>
      </c>
      <c r="B68" s="17">
        <v>64500</v>
      </c>
      <c r="C68" s="28">
        <f t="shared" si="2"/>
        <v>38204.680851063829</v>
      </c>
      <c r="D68" s="28">
        <f t="shared" si="3"/>
        <v>1459597638.9316432</v>
      </c>
    </row>
    <row r="69" spans="1:4" x14ac:dyDescent="0.2">
      <c r="A69" s="26" t="s">
        <v>200</v>
      </c>
      <c r="B69" s="17">
        <v>7062.5</v>
      </c>
      <c r="C69" s="28">
        <f t="shared" si="2"/>
        <v>-19232.819148936171</v>
      </c>
      <c r="D69" s="28">
        <f t="shared" si="3"/>
        <v>369901332.41568583</v>
      </c>
    </row>
    <row r="70" spans="1:4" x14ac:dyDescent="0.2">
      <c r="A70" s="26" t="s">
        <v>201</v>
      </c>
      <c r="B70" s="17">
        <v>27125</v>
      </c>
      <c r="C70" s="28">
        <f t="shared" si="2"/>
        <v>829.68085106382932</v>
      </c>
      <c r="D70" s="28">
        <f t="shared" si="3"/>
        <v>688370.31462200009</v>
      </c>
    </row>
    <row r="71" spans="1:4" x14ac:dyDescent="0.2">
      <c r="A71" s="26" t="s">
        <v>202</v>
      </c>
      <c r="B71" s="17">
        <v>23625</v>
      </c>
      <c r="C71" s="28">
        <f t="shared" si="2"/>
        <v>-2670.3191489361707</v>
      </c>
      <c r="D71" s="28">
        <f t="shared" si="3"/>
        <v>7130604.3571751947</v>
      </c>
    </row>
    <row r="72" spans="1:4" x14ac:dyDescent="0.2">
      <c r="A72" s="26" t="s">
        <v>203</v>
      </c>
      <c r="B72" s="17">
        <v>25350</v>
      </c>
      <c r="C72" s="28">
        <f t="shared" si="2"/>
        <v>-945.31914893617068</v>
      </c>
      <c r="D72" s="28">
        <f t="shared" si="3"/>
        <v>893628.29334540607</v>
      </c>
    </row>
    <row r="73" spans="1:4" x14ac:dyDescent="0.2">
      <c r="A73" s="26" t="s">
        <v>204</v>
      </c>
      <c r="B73" s="17">
        <v>77400</v>
      </c>
      <c r="C73" s="28">
        <f t="shared" si="2"/>
        <v>51104.680851063829</v>
      </c>
      <c r="D73" s="28">
        <f t="shared" si="3"/>
        <v>2611688404.8890901</v>
      </c>
    </row>
    <row r="74" spans="1:4" x14ac:dyDescent="0.2">
      <c r="A74" s="26" t="s">
        <v>205</v>
      </c>
      <c r="B74" s="17">
        <v>19910</v>
      </c>
      <c r="C74" s="28">
        <f t="shared" si="2"/>
        <v>-6385.3191489361707</v>
      </c>
      <c r="D74" s="28">
        <f t="shared" si="3"/>
        <v>40772300.633770943</v>
      </c>
    </row>
    <row r="75" spans="1:4" x14ac:dyDescent="0.2">
      <c r="A75" s="26" t="s">
        <v>206</v>
      </c>
      <c r="B75" s="17">
        <v>68.75</v>
      </c>
      <c r="C75" s="28">
        <f t="shared" si="2"/>
        <v>-26226.569148936171</v>
      </c>
      <c r="D75" s="28">
        <f t="shared" si="3"/>
        <v>687832929.3239305</v>
      </c>
    </row>
    <row r="76" spans="1:4" x14ac:dyDescent="0.2">
      <c r="A76" s="26" t="s">
        <v>207</v>
      </c>
      <c r="B76" s="17">
        <v>82875</v>
      </c>
      <c r="C76" s="28">
        <f t="shared" si="2"/>
        <v>56579.680851063829</v>
      </c>
      <c r="D76" s="28">
        <f t="shared" si="3"/>
        <v>3201260285.2082391</v>
      </c>
    </row>
    <row r="77" spans="1:4" x14ac:dyDescent="0.2">
      <c r="A77" s="26" t="s">
        <v>208</v>
      </c>
      <c r="B77" s="17">
        <v>7000</v>
      </c>
      <c r="C77" s="28">
        <f t="shared" si="2"/>
        <v>-19295.319148936171</v>
      </c>
      <c r="D77" s="28">
        <f t="shared" si="3"/>
        <v>372309341.05930287</v>
      </c>
    </row>
    <row r="78" spans="1:4" x14ac:dyDescent="0.2">
      <c r="A78" s="26" t="s">
        <v>209</v>
      </c>
      <c r="B78" s="17">
        <v>6937.5</v>
      </c>
      <c r="C78" s="28">
        <f t="shared" si="2"/>
        <v>-19357.819148936171</v>
      </c>
      <c r="D78" s="28">
        <f t="shared" si="3"/>
        <v>374725162.2029199</v>
      </c>
    </row>
    <row r="79" spans="1:4" x14ac:dyDescent="0.2">
      <c r="A79" s="26" t="s">
        <v>210</v>
      </c>
      <c r="B79" s="17">
        <v>9045</v>
      </c>
      <c r="C79" s="28">
        <f t="shared" si="2"/>
        <v>-17250.319148936171</v>
      </c>
      <c r="D79" s="28">
        <f t="shared" si="3"/>
        <v>297573510.74015391</v>
      </c>
    </row>
    <row r="80" spans="1:4" x14ac:dyDescent="0.2">
      <c r="A80" s="26" t="s">
        <v>211</v>
      </c>
      <c r="B80" s="17">
        <v>65875</v>
      </c>
      <c r="C80" s="28">
        <f t="shared" si="2"/>
        <v>39579.680851063829</v>
      </c>
      <c r="D80" s="28">
        <f t="shared" si="3"/>
        <v>1566551136.2720687</v>
      </c>
    </row>
    <row r="81" spans="1:4" x14ac:dyDescent="0.2">
      <c r="A81" s="26" t="s">
        <v>212</v>
      </c>
      <c r="B81" s="17">
        <v>6875</v>
      </c>
      <c r="C81" s="28">
        <f t="shared" si="2"/>
        <v>-19420.319148936171</v>
      </c>
      <c r="D81" s="28">
        <f t="shared" si="3"/>
        <v>377148795.84653693</v>
      </c>
    </row>
    <row r="82" spans="1:4" x14ac:dyDescent="0.2">
      <c r="A82" s="26" t="s">
        <v>213</v>
      </c>
      <c r="B82" s="17">
        <v>76500</v>
      </c>
      <c r="C82" s="28">
        <f t="shared" si="2"/>
        <v>50204.680851063829</v>
      </c>
      <c r="D82" s="28">
        <f t="shared" si="3"/>
        <v>2520509979.3571754</v>
      </c>
    </row>
    <row r="83" spans="1:4" x14ac:dyDescent="0.2">
      <c r="A83" s="26" t="s">
        <v>214</v>
      </c>
      <c r="B83" s="17">
        <v>81937.5</v>
      </c>
      <c r="C83" s="28">
        <f t="shared" si="2"/>
        <v>55642.180851063829</v>
      </c>
      <c r="D83" s="28">
        <f t="shared" si="3"/>
        <v>3096052289.8624945</v>
      </c>
    </row>
    <row r="84" spans="1:4" x14ac:dyDescent="0.2">
      <c r="A84" s="26" t="s">
        <v>215</v>
      </c>
      <c r="B84" s="17">
        <v>53125</v>
      </c>
      <c r="C84" s="28">
        <f t="shared" si="2"/>
        <v>26829.680851063829</v>
      </c>
      <c r="D84" s="28">
        <f t="shared" si="3"/>
        <v>719831774.56994116</v>
      </c>
    </row>
    <row r="85" spans="1:4" x14ac:dyDescent="0.2">
      <c r="A85" s="26" t="s">
        <v>216</v>
      </c>
      <c r="B85" s="17">
        <v>63750</v>
      </c>
      <c r="C85" s="28">
        <f t="shared" si="2"/>
        <v>37454.680851063829</v>
      </c>
      <c r="D85" s="28">
        <f t="shared" si="3"/>
        <v>1402853117.6550474</v>
      </c>
    </row>
    <row r="86" spans="1:4" x14ac:dyDescent="0.2">
      <c r="A86" s="26" t="s">
        <v>217</v>
      </c>
      <c r="B86" s="17">
        <v>61625</v>
      </c>
      <c r="C86" s="28">
        <f t="shared" si="2"/>
        <v>35329.680851063829</v>
      </c>
      <c r="D86" s="28">
        <f t="shared" si="3"/>
        <v>1248186349.0380263</v>
      </c>
    </row>
    <row r="87" spans="1:4" x14ac:dyDescent="0.2">
      <c r="A87" s="26" t="s">
        <v>218</v>
      </c>
      <c r="B87" s="17">
        <v>23750</v>
      </c>
      <c r="C87" s="28">
        <f t="shared" si="2"/>
        <v>-2545.3191489361707</v>
      </c>
      <c r="D87" s="28">
        <f t="shared" si="3"/>
        <v>6478649.5699411519</v>
      </c>
    </row>
    <row r="88" spans="1:4" x14ac:dyDescent="0.2">
      <c r="A88" s="26" t="s">
        <v>219</v>
      </c>
      <c r="B88" s="17">
        <v>7062.5</v>
      </c>
      <c r="C88" s="28">
        <f t="shared" si="2"/>
        <v>-19232.819148936171</v>
      </c>
      <c r="D88" s="28">
        <f t="shared" si="3"/>
        <v>369901332.41568583</v>
      </c>
    </row>
    <row r="89" spans="1:4" x14ac:dyDescent="0.2">
      <c r="A89" s="26" t="s">
        <v>220</v>
      </c>
      <c r="B89" s="17">
        <v>6781.25</v>
      </c>
      <c r="C89" s="28">
        <f t="shared" si="2"/>
        <v>-19514.069148936171</v>
      </c>
      <c r="D89" s="28">
        <f t="shared" si="3"/>
        <v>380798894.74946243</v>
      </c>
    </row>
    <row r="90" spans="1:4" x14ac:dyDescent="0.2">
      <c r="A90" s="26" t="s">
        <v>221</v>
      </c>
      <c r="B90" s="17">
        <v>375</v>
      </c>
      <c r="C90" s="28">
        <f t="shared" si="2"/>
        <v>-25920.319148936171</v>
      </c>
      <c r="D90" s="28">
        <f t="shared" si="3"/>
        <v>671862944.7827071</v>
      </c>
    </row>
    <row r="91" spans="1:4" x14ac:dyDescent="0.2">
      <c r="A91" s="26" t="s">
        <v>222</v>
      </c>
      <c r="B91" s="17">
        <v>6750</v>
      </c>
      <c r="C91" s="28">
        <f t="shared" si="2"/>
        <v>-19545.319148936171</v>
      </c>
      <c r="D91" s="28">
        <f t="shared" si="3"/>
        <v>382019500.63377094</v>
      </c>
    </row>
    <row r="92" spans="1:4" x14ac:dyDescent="0.2">
      <c r="A92" s="26" t="s">
        <v>223</v>
      </c>
      <c r="B92" s="17">
        <v>16625</v>
      </c>
      <c r="C92" s="28">
        <f t="shared" si="2"/>
        <v>-9670.3191489361707</v>
      </c>
      <c r="D92" s="28">
        <f t="shared" si="3"/>
        <v>93515072.442281589</v>
      </c>
    </row>
    <row r="93" spans="1:4" x14ac:dyDescent="0.2">
      <c r="A93" s="26" t="s">
        <v>224</v>
      </c>
      <c r="B93" s="17">
        <v>74375</v>
      </c>
      <c r="C93" s="28">
        <f t="shared" si="2"/>
        <v>48079.680851063829</v>
      </c>
      <c r="D93" s="28">
        <f t="shared" si="3"/>
        <v>2311655710.7401538</v>
      </c>
    </row>
    <row r="94" spans="1:4" x14ac:dyDescent="0.2">
      <c r="A94" s="26" t="s">
        <v>225</v>
      </c>
      <c r="B94" s="17">
        <v>72250</v>
      </c>
      <c r="C94" s="28">
        <f t="shared" si="2"/>
        <v>45954.680851063829</v>
      </c>
      <c r="D94" s="28">
        <f t="shared" si="3"/>
        <v>2111832692.1231327</v>
      </c>
    </row>
    <row r="95" spans="1:4" ht="13.5" thickBot="1" x14ac:dyDescent="0.25">
      <c r="A95" s="26" t="s">
        <v>226</v>
      </c>
      <c r="B95" s="19">
        <v>6562.5</v>
      </c>
      <c r="C95" s="29">
        <f t="shared" si="2"/>
        <v>-19732.819148936171</v>
      </c>
      <c r="D95" s="29">
        <f t="shared" si="3"/>
        <v>389384151.56462204</v>
      </c>
    </row>
    <row r="96" spans="1:4" ht="13.5" thickTop="1" x14ac:dyDescent="0.2">
      <c r="A96" s="26" t="s">
        <v>125</v>
      </c>
      <c r="B96" s="17">
        <f>SUM(B2:B95)</f>
        <v>2471760</v>
      </c>
      <c r="C96" s="26" t="s">
        <v>230</v>
      </c>
      <c r="D96" s="28">
        <f>SUM(D2:D95)</f>
        <v>82825295365.675522</v>
      </c>
    </row>
    <row r="97" spans="1:4" x14ac:dyDescent="0.2">
      <c r="A97" s="26" t="s">
        <v>126</v>
      </c>
      <c r="B97" s="20">
        <f xml:space="preserve"> COUNT(B2:B95)</f>
        <v>94</v>
      </c>
    </row>
    <row r="99" spans="1:4" x14ac:dyDescent="0.2">
      <c r="A99" s="26" t="s">
        <v>127</v>
      </c>
      <c r="B99" s="17">
        <f>B96/B97</f>
        <v>26295.319148936171</v>
      </c>
      <c r="C99" s="26" t="s">
        <v>231</v>
      </c>
      <c r="D99" s="30">
        <f>D96/(B97-1)</f>
        <v>890594573.82446802</v>
      </c>
    </row>
    <row r="100" spans="1:4" x14ac:dyDescent="0.2">
      <c r="D100" s="30"/>
    </row>
    <row r="101" spans="1:4" x14ac:dyDescent="0.2">
      <c r="C101" s="26" t="s">
        <v>232</v>
      </c>
      <c r="D101" s="30">
        <f>_xlfn.VAR.S(B2:B95)</f>
        <v>890594573.82446814</v>
      </c>
    </row>
    <row r="105" spans="1:4" x14ac:dyDescent="0.2">
      <c r="C105" s="28"/>
      <c r="D105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"/>
  <sheetViews>
    <sheetView topLeftCell="A46" workbookViewId="0">
      <selection activeCell="C8" sqref="C8"/>
    </sheetView>
  </sheetViews>
  <sheetFormatPr defaultRowHeight="12.75" x14ac:dyDescent="0.2"/>
  <cols>
    <col min="1" max="1" width="18.7109375" style="26" bestFit="1" customWidth="1"/>
    <col min="2" max="2" width="14" style="17" bestFit="1" customWidth="1"/>
    <col min="3" max="3" width="10.7109375" bestFit="1" customWidth="1"/>
  </cols>
  <sheetData>
    <row r="1" spans="1:3" x14ac:dyDescent="0.2">
      <c r="A1" s="26" t="s">
        <v>132</v>
      </c>
      <c r="B1" s="18" t="s">
        <v>112</v>
      </c>
      <c r="C1" s="26" t="s">
        <v>234</v>
      </c>
    </row>
    <row r="2" spans="1:3" x14ac:dyDescent="0.2">
      <c r="A2" s="26" t="s">
        <v>206</v>
      </c>
      <c r="B2" s="17">
        <v>68.75</v>
      </c>
      <c r="C2" s="31">
        <f t="shared" ref="C2:C33" si="0">(B2-$B$97)/$B$98</f>
        <v>-0.87882309075244158</v>
      </c>
    </row>
    <row r="3" spans="1:3" x14ac:dyDescent="0.2">
      <c r="A3" s="26" t="s">
        <v>169</v>
      </c>
      <c r="B3" s="17">
        <v>82.5</v>
      </c>
      <c r="C3" s="31">
        <f t="shared" si="0"/>
        <v>-0.87836234358306442</v>
      </c>
    </row>
    <row r="4" spans="1:3" x14ac:dyDescent="0.2">
      <c r="A4" s="26" t="s">
        <v>221</v>
      </c>
      <c r="B4" s="17">
        <v>375</v>
      </c>
      <c r="C4" s="31">
        <f t="shared" si="0"/>
        <v>-0.86856099470722359</v>
      </c>
    </row>
    <row r="5" spans="1:3" x14ac:dyDescent="0.2">
      <c r="A5" s="26" t="s">
        <v>168</v>
      </c>
      <c r="B5" s="17">
        <v>467.5</v>
      </c>
      <c r="C5" s="31">
        <f t="shared" si="0"/>
        <v>-0.86546142284050465</v>
      </c>
    </row>
    <row r="6" spans="1:3" x14ac:dyDescent="0.2">
      <c r="A6" s="26" t="s">
        <v>162</v>
      </c>
      <c r="B6" s="17">
        <v>525</v>
      </c>
      <c r="C6" s="31">
        <f t="shared" si="0"/>
        <v>-0.86353466195038209</v>
      </c>
    </row>
    <row r="7" spans="1:3" x14ac:dyDescent="0.2">
      <c r="A7" s="26" t="s">
        <v>133</v>
      </c>
      <c r="B7" s="17">
        <v>2700</v>
      </c>
      <c r="C7" s="31">
        <f t="shared" si="0"/>
        <v>-0.7906528369761805</v>
      </c>
    </row>
    <row r="8" spans="1:3" x14ac:dyDescent="0.2">
      <c r="A8" s="26" t="s">
        <v>183</v>
      </c>
      <c r="B8" s="17">
        <v>2940</v>
      </c>
      <c r="C8" s="31">
        <f t="shared" si="0"/>
        <v>-0.78261070456523418</v>
      </c>
    </row>
    <row r="9" spans="1:3" x14ac:dyDescent="0.2">
      <c r="A9" s="26" t="s">
        <v>185</v>
      </c>
      <c r="B9" s="17">
        <v>3062.5</v>
      </c>
      <c r="C9" s="31">
        <f t="shared" si="0"/>
        <v>-0.7785058661471469</v>
      </c>
    </row>
    <row r="10" spans="1:3" x14ac:dyDescent="0.2">
      <c r="A10" s="26" t="s">
        <v>147</v>
      </c>
      <c r="B10" s="17">
        <v>3150</v>
      </c>
      <c r="C10" s="31">
        <f t="shared" si="0"/>
        <v>-0.7755738387056561</v>
      </c>
    </row>
    <row r="11" spans="1:3" x14ac:dyDescent="0.2">
      <c r="A11" s="26" t="s">
        <v>182</v>
      </c>
      <c r="B11" s="17">
        <v>3185.0000000000005</v>
      </c>
      <c r="C11" s="31">
        <f t="shared" si="0"/>
        <v>-0.77440102772905972</v>
      </c>
    </row>
    <row r="12" spans="1:3" x14ac:dyDescent="0.2">
      <c r="A12" s="26" t="s">
        <v>144</v>
      </c>
      <c r="B12" s="17">
        <v>3300</v>
      </c>
      <c r="C12" s="31">
        <f t="shared" si="0"/>
        <v>-0.7705475059488146</v>
      </c>
    </row>
    <row r="13" spans="1:3" x14ac:dyDescent="0.2">
      <c r="A13" s="26" t="s">
        <v>160</v>
      </c>
      <c r="B13" s="17">
        <v>3562.5</v>
      </c>
      <c r="C13" s="31">
        <f t="shared" si="0"/>
        <v>-0.76175142362434201</v>
      </c>
    </row>
    <row r="14" spans="1:3" x14ac:dyDescent="0.2">
      <c r="A14" s="26" t="s">
        <v>186</v>
      </c>
      <c r="B14" s="17">
        <v>3675.0000000000005</v>
      </c>
      <c r="C14" s="31">
        <f t="shared" si="0"/>
        <v>-0.7579816740567108</v>
      </c>
    </row>
    <row r="15" spans="1:3" x14ac:dyDescent="0.2">
      <c r="A15" s="26" t="s">
        <v>166</v>
      </c>
      <c r="B15" s="17">
        <v>3705</v>
      </c>
      <c r="C15" s="31">
        <f t="shared" si="0"/>
        <v>-0.75697640750534256</v>
      </c>
    </row>
    <row r="16" spans="1:3" x14ac:dyDescent="0.2">
      <c r="A16" s="26" t="s">
        <v>163</v>
      </c>
      <c r="B16" s="17">
        <v>3847.5</v>
      </c>
      <c r="C16" s="31">
        <f t="shared" si="0"/>
        <v>-0.75220139138634312</v>
      </c>
    </row>
    <row r="17" spans="1:3" x14ac:dyDescent="0.2">
      <c r="A17" s="26" t="s">
        <v>170</v>
      </c>
      <c r="B17" s="17">
        <v>4425</v>
      </c>
      <c r="C17" s="31">
        <f t="shared" si="0"/>
        <v>-0.7328500102725034</v>
      </c>
    </row>
    <row r="18" spans="1:3" x14ac:dyDescent="0.2">
      <c r="A18" s="26" t="s">
        <v>149</v>
      </c>
      <c r="B18" s="17">
        <v>4562.5</v>
      </c>
      <c r="C18" s="31">
        <f t="shared" si="0"/>
        <v>-0.728242538578732</v>
      </c>
    </row>
    <row r="19" spans="1:3" x14ac:dyDescent="0.2">
      <c r="A19" s="26" t="s">
        <v>150</v>
      </c>
      <c r="B19" s="17">
        <v>5292.5</v>
      </c>
      <c r="C19" s="31">
        <f t="shared" si="0"/>
        <v>-0.70378105249543677</v>
      </c>
    </row>
    <row r="20" spans="1:3" x14ac:dyDescent="0.2">
      <c r="A20" s="26" t="s">
        <v>152</v>
      </c>
      <c r="B20" s="17">
        <v>5365.5</v>
      </c>
      <c r="C20" s="31">
        <f t="shared" si="0"/>
        <v>-0.70133490388710729</v>
      </c>
    </row>
    <row r="21" spans="1:3" x14ac:dyDescent="0.2">
      <c r="A21" s="26" t="s">
        <v>143</v>
      </c>
      <c r="B21" s="17">
        <v>6075</v>
      </c>
      <c r="C21" s="31">
        <f t="shared" si="0"/>
        <v>-0.67756034994724701</v>
      </c>
    </row>
    <row r="22" spans="1:3" x14ac:dyDescent="0.2">
      <c r="A22" s="26" t="s">
        <v>184</v>
      </c>
      <c r="B22" s="17">
        <v>6125</v>
      </c>
      <c r="C22" s="31">
        <f t="shared" si="0"/>
        <v>-0.67588490569496651</v>
      </c>
    </row>
    <row r="23" spans="1:3" x14ac:dyDescent="0.2">
      <c r="A23" s="26" t="s">
        <v>145</v>
      </c>
      <c r="B23" s="17">
        <v>6277.5</v>
      </c>
      <c r="C23" s="31">
        <f t="shared" si="0"/>
        <v>-0.67077480072551099</v>
      </c>
    </row>
    <row r="24" spans="1:3" x14ac:dyDescent="0.2">
      <c r="A24" s="26" t="s">
        <v>226</v>
      </c>
      <c r="B24" s="21">
        <v>6562.5</v>
      </c>
      <c r="C24" s="31">
        <f t="shared" si="0"/>
        <v>-0.66122476848751222</v>
      </c>
    </row>
    <row r="25" spans="1:3" x14ac:dyDescent="0.2">
      <c r="A25" s="26" t="s">
        <v>222</v>
      </c>
      <c r="B25" s="17">
        <v>6750</v>
      </c>
      <c r="C25" s="31">
        <f t="shared" si="0"/>
        <v>-0.65494185254146031</v>
      </c>
    </row>
    <row r="26" spans="1:3" x14ac:dyDescent="0.2">
      <c r="A26" s="26" t="s">
        <v>220</v>
      </c>
      <c r="B26" s="17">
        <v>6781.25</v>
      </c>
      <c r="C26" s="31">
        <f t="shared" si="0"/>
        <v>-0.65389469988378501</v>
      </c>
    </row>
    <row r="27" spans="1:3" x14ac:dyDescent="0.2">
      <c r="A27" s="26" t="s">
        <v>212</v>
      </c>
      <c r="B27" s="17">
        <v>6875</v>
      </c>
      <c r="C27" s="31">
        <f t="shared" si="0"/>
        <v>-0.65075324191075912</v>
      </c>
    </row>
    <row r="28" spans="1:3" x14ac:dyDescent="0.2">
      <c r="A28" s="26" t="s">
        <v>209</v>
      </c>
      <c r="B28" s="17">
        <v>6937.5</v>
      </c>
      <c r="C28" s="31">
        <f t="shared" si="0"/>
        <v>-0.64865893659540852</v>
      </c>
    </row>
    <row r="29" spans="1:3" x14ac:dyDescent="0.2">
      <c r="A29" s="26" t="s">
        <v>208</v>
      </c>
      <c r="B29" s="17">
        <v>7000</v>
      </c>
      <c r="C29" s="31">
        <f t="shared" si="0"/>
        <v>-0.64656463128005792</v>
      </c>
    </row>
    <row r="30" spans="1:3" x14ac:dyDescent="0.2">
      <c r="A30" s="26" t="s">
        <v>200</v>
      </c>
      <c r="B30" s="17">
        <v>7062.5</v>
      </c>
      <c r="C30" s="31">
        <f t="shared" si="0"/>
        <v>-0.64447032596470721</v>
      </c>
    </row>
    <row r="31" spans="1:3" x14ac:dyDescent="0.2">
      <c r="A31" s="26" t="s">
        <v>219</v>
      </c>
      <c r="B31" s="17">
        <v>7062.5</v>
      </c>
      <c r="C31" s="31">
        <f t="shared" si="0"/>
        <v>-0.64447032596470721</v>
      </c>
    </row>
    <row r="32" spans="1:3" x14ac:dyDescent="0.2">
      <c r="A32" s="26" t="s">
        <v>153</v>
      </c>
      <c r="B32" s="17">
        <v>7245.25</v>
      </c>
      <c r="C32" s="31">
        <f t="shared" si="0"/>
        <v>-0.638346577222622</v>
      </c>
    </row>
    <row r="33" spans="1:3" x14ac:dyDescent="0.2">
      <c r="A33" s="26" t="s">
        <v>176</v>
      </c>
      <c r="B33" s="17">
        <v>7425</v>
      </c>
      <c r="C33" s="31">
        <f t="shared" si="0"/>
        <v>-0.63232335513567361</v>
      </c>
    </row>
    <row r="34" spans="1:3" x14ac:dyDescent="0.2">
      <c r="A34" s="26" t="s">
        <v>195</v>
      </c>
      <c r="B34" s="17">
        <v>7425</v>
      </c>
      <c r="C34" s="31">
        <f t="shared" ref="C34:C65" si="1">(B34-$B$97)/$B$98</f>
        <v>-0.63232335513567361</v>
      </c>
    </row>
    <row r="35" spans="1:3" x14ac:dyDescent="0.2">
      <c r="A35" s="26" t="s">
        <v>196</v>
      </c>
      <c r="B35" s="17">
        <v>7837.5</v>
      </c>
      <c r="C35" s="31">
        <f t="shared" si="1"/>
        <v>-0.61850094005435963</v>
      </c>
    </row>
    <row r="36" spans="1:3" x14ac:dyDescent="0.2">
      <c r="A36" s="26" t="s">
        <v>197</v>
      </c>
      <c r="B36" s="17">
        <v>8002.5</v>
      </c>
      <c r="C36" s="31">
        <f t="shared" si="1"/>
        <v>-0.6129719740218339</v>
      </c>
    </row>
    <row r="37" spans="1:3" x14ac:dyDescent="0.2">
      <c r="A37" s="26" t="s">
        <v>177</v>
      </c>
      <c r="B37" s="17">
        <v>9000</v>
      </c>
      <c r="C37" s="31">
        <f t="shared" si="1"/>
        <v>-0.57954686118883803</v>
      </c>
    </row>
    <row r="38" spans="1:3" x14ac:dyDescent="0.2">
      <c r="A38" s="26" t="s">
        <v>210</v>
      </c>
      <c r="B38" s="17">
        <v>9045</v>
      </c>
      <c r="C38" s="31">
        <f t="shared" si="1"/>
        <v>-0.57803896136178556</v>
      </c>
    </row>
    <row r="39" spans="1:3" x14ac:dyDescent="0.2">
      <c r="A39" s="26" t="s">
        <v>161</v>
      </c>
      <c r="B39" s="17">
        <v>9547.5</v>
      </c>
      <c r="C39" s="31">
        <f t="shared" si="1"/>
        <v>-0.56120074662636665</v>
      </c>
    </row>
    <row r="40" spans="1:3" x14ac:dyDescent="0.2">
      <c r="A40" s="26" t="s">
        <v>189</v>
      </c>
      <c r="B40" s="17">
        <v>9975</v>
      </c>
      <c r="C40" s="31">
        <f t="shared" si="1"/>
        <v>-0.54687569826936844</v>
      </c>
    </row>
    <row r="41" spans="1:3" x14ac:dyDescent="0.2">
      <c r="A41" s="26" t="s">
        <v>167</v>
      </c>
      <c r="B41" s="17">
        <v>10050</v>
      </c>
      <c r="C41" s="31">
        <f t="shared" si="1"/>
        <v>-0.54436253189094763</v>
      </c>
    </row>
    <row r="42" spans="1:3" x14ac:dyDescent="0.2">
      <c r="A42" s="26" t="s">
        <v>188</v>
      </c>
      <c r="B42" s="17">
        <v>10450</v>
      </c>
      <c r="C42" s="31">
        <f t="shared" si="1"/>
        <v>-0.53095897787270363</v>
      </c>
    </row>
    <row r="43" spans="1:3" x14ac:dyDescent="0.2">
      <c r="A43" s="26" t="s">
        <v>178</v>
      </c>
      <c r="B43" s="17">
        <v>10800</v>
      </c>
      <c r="C43" s="31">
        <f t="shared" si="1"/>
        <v>-0.51923086810674024</v>
      </c>
    </row>
    <row r="44" spans="1:3" x14ac:dyDescent="0.2">
      <c r="A44" s="26" t="s">
        <v>158</v>
      </c>
      <c r="B44" s="17">
        <v>13650</v>
      </c>
      <c r="C44" s="31">
        <f t="shared" si="1"/>
        <v>-0.42373054572675195</v>
      </c>
    </row>
    <row r="45" spans="1:3" x14ac:dyDescent="0.2">
      <c r="A45" s="26" t="s">
        <v>148</v>
      </c>
      <c r="B45" s="17">
        <v>14910</v>
      </c>
      <c r="C45" s="31">
        <f t="shared" si="1"/>
        <v>-0.38150935056928348</v>
      </c>
    </row>
    <row r="46" spans="1:3" x14ac:dyDescent="0.2">
      <c r="A46" s="26" t="s">
        <v>155</v>
      </c>
      <c r="B46" s="17">
        <v>14910</v>
      </c>
      <c r="C46" s="31">
        <f t="shared" si="1"/>
        <v>-0.38150935056928348</v>
      </c>
    </row>
    <row r="47" spans="1:3" x14ac:dyDescent="0.2">
      <c r="A47" s="26" t="s">
        <v>154</v>
      </c>
      <c r="B47" s="17">
        <v>15087.5</v>
      </c>
      <c r="C47" s="31">
        <f t="shared" si="1"/>
        <v>-0.37556152347368771</v>
      </c>
    </row>
    <row r="48" spans="1:3" x14ac:dyDescent="0.2">
      <c r="A48" s="26" t="s">
        <v>172</v>
      </c>
      <c r="B48" s="17">
        <v>15562.5</v>
      </c>
      <c r="C48" s="31">
        <f t="shared" si="1"/>
        <v>-0.35964480307702296</v>
      </c>
    </row>
    <row r="49" spans="1:3" x14ac:dyDescent="0.2">
      <c r="A49" s="26" t="s">
        <v>138</v>
      </c>
      <c r="B49" s="17">
        <v>15750</v>
      </c>
      <c r="C49" s="31">
        <f t="shared" si="1"/>
        <v>-0.35336188713097111</v>
      </c>
    </row>
    <row r="50" spans="1:3" x14ac:dyDescent="0.2">
      <c r="A50" s="26" t="s">
        <v>135</v>
      </c>
      <c r="B50" s="17">
        <v>15937.5</v>
      </c>
      <c r="C50" s="31">
        <f t="shared" si="1"/>
        <v>-0.34707897118491926</v>
      </c>
    </row>
    <row r="51" spans="1:3" x14ac:dyDescent="0.2">
      <c r="A51" s="26" t="s">
        <v>165</v>
      </c>
      <c r="B51" s="17">
        <v>16276.75</v>
      </c>
      <c r="C51" s="31">
        <f t="shared" si="1"/>
        <v>-0.3357110819331961</v>
      </c>
    </row>
    <row r="52" spans="1:3" x14ac:dyDescent="0.2">
      <c r="A52" s="26" t="s">
        <v>156</v>
      </c>
      <c r="B52" s="17">
        <v>16330</v>
      </c>
      <c r="C52" s="31">
        <f t="shared" si="1"/>
        <v>-0.33392673380451737</v>
      </c>
    </row>
    <row r="53" spans="1:3" x14ac:dyDescent="0.2">
      <c r="A53" s="26" t="s">
        <v>223</v>
      </c>
      <c r="B53" s="17">
        <v>16625</v>
      </c>
      <c r="C53" s="31">
        <f t="shared" si="1"/>
        <v>-0.32404161271606247</v>
      </c>
    </row>
    <row r="54" spans="1:3" x14ac:dyDescent="0.2">
      <c r="A54" s="26" t="s">
        <v>164</v>
      </c>
      <c r="B54" s="17">
        <v>17040</v>
      </c>
      <c r="C54" s="31">
        <f t="shared" si="1"/>
        <v>-0.31013542542213435</v>
      </c>
    </row>
    <row r="55" spans="1:3" x14ac:dyDescent="0.2">
      <c r="A55" s="26" t="s">
        <v>146</v>
      </c>
      <c r="B55" s="17">
        <v>17250</v>
      </c>
      <c r="C55" s="31">
        <f t="shared" si="1"/>
        <v>-0.30309855956255627</v>
      </c>
    </row>
    <row r="56" spans="1:3" x14ac:dyDescent="0.2">
      <c r="A56" s="26" t="s">
        <v>139</v>
      </c>
      <c r="B56" s="17">
        <v>17775</v>
      </c>
      <c r="C56" s="31">
        <f t="shared" si="1"/>
        <v>-0.28550639491361107</v>
      </c>
    </row>
    <row r="57" spans="1:3" x14ac:dyDescent="0.2">
      <c r="A57" s="26" t="s">
        <v>136</v>
      </c>
      <c r="B57" s="17">
        <v>18150</v>
      </c>
      <c r="C57" s="31">
        <f t="shared" si="1"/>
        <v>-0.27294056302150732</v>
      </c>
    </row>
    <row r="58" spans="1:3" x14ac:dyDescent="0.2">
      <c r="A58" s="26" t="s">
        <v>134</v>
      </c>
      <c r="B58" s="17">
        <v>19250</v>
      </c>
      <c r="C58" s="31">
        <f t="shared" si="1"/>
        <v>-0.23608078947133643</v>
      </c>
    </row>
    <row r="59" spans="1:3" x14ac:dyDescent="0.2">
      <c r="A59" s="26" t="s">
        <v>205</v>
      </c>
      <c r="B59" s="17">
        <v>19910</v>
      </c>
      <c r="C59" s="31">
        <f t="shared" si="1"/>
        <v>-0.21396492534123387</v>
      </c>
    </row>
    <row r="60" spans="1:3" x14ac:dyDescent="0.2">
      <c r="A60" s="26" t="s">
        <v>194</v>
      </c>
      <c r="B60" s="17">
        <v>21450</v>
      </c>
      <c r="C60" s="31">
        <f t="shared" si="1"/>
        <v>-0.16236124237099461</v>
      </c>
    </row>
    <row r="61" spans="1:3" x14ac:dyDescent="0.2">
      <c r="A61" s="26" t="s">
        <v>192</v>
      </c>
      <c r="B61" s="17">
        <v>22575</v>
      </c>
      <c r="C61" s="31">
        <f t="shared" si="1"/>
        <v>-0.12466374669468346</v>
      </c>
    </row>
    <row r="62" spans="1:3" x14ac:dyDescent="0.2">
      <c r="A62" s="26" t="s">
        <v>137</v>
      </c>
      <c r="B62" s="17">
        <v>23400</v>
      </c>
      <c r="C62" s="31">
        <f t="shared" si="1"/>
        <v>-9.7018916532055272E-2</v>
      </c>
    </row>
    <row r="63" spans="1:3" x14ac:dyDescent="0.2">
      <c r="A63" s="26" t="s">
        <v>190</v>
      </c>
      <c r="B63" s="17">
        <v>23625</v>
      </c>
      <c r="C63" s="31">
        <f t="shared" si="1"/>
        <v>-8.9479417396793048E-2</v>
      </c>
    </row>
    <row r="64" spans="1:3" x14ac:dyDescent="0.2">
      <c r="A64" s="26" t="s">
        <v>202</v>
      </c>
      <c r="B64" s="17">
        <v>23625</v>
      </c>
      <c r="C64" s="31">
        <f t="shared" si="1"/>
        <v>-8.9479417396793048E-2</v>
      </c>
    </row>
    <row r="65" spans="1:3" x14ac:dyDescent="0.2">
      <c r="A65" s="26" t="s">
        <v>218</v>
      </c>
      <c r="B65" s="17">
        <v>23750</v>
      </c>
      <c r="C65" s="31">
        <f t="shared" si="1"/>
        <v>-8.5290806766091812E-2</v>
      </c>
    </row>
    <row r="66" spans="1:3" x14ac:dyDescent="0.2">
      <c r="A66" s="26" t="s">
        <v>193</v>
      </c>
      <c r="B66" s="17">
        <v>24150</v>
      </c>
      <c r="C66" s="31">
        <f t="shared" ref="C66:C95" si="2">(B66-$B$97)/$B$98</f>
        <v>-7.1887252747847838E-2</v>
      </c>
    </row>
    <row r="67" spans="1:3" x14ac:dyDescent="0.2">
      <c r="A67" s="26" t="s">
        <v>180</v>
      </c>
      <c r="B67" s="17">
        <v>25000</v>
      </c>
      <c r="C67" s="31">
        <f t="shared" si="2"/>
        <v>-4.3404700459079411E-2</v>
      </c>
    </row>
    <row r="68" spans="1:3" x14ac:dyDescent="0.2">
      <c r="A68" s="26" t="s">
        <v>203</v>
      </c>
      <c r="B68" s="17">
        <v>25350</v>
      </c>
      <c r="C68" s="31">
        <f t="shared" si="2"/>
        <v>-3.1676590693115944E-2</v>
      </c>
    </row>
    <row r="69" spans="1:3" x14ac:dyDescent="0.2">
      <c r="A69" s="26" t="s">
        <v>174</v>
      </c>
      <c r="B69" s="17">
        <v>25900</v>
      </c>
      <c r="C69" s="31">
        <f t="shared" si="2"/>
        <v>-1.3246703918030489E-2</v>
      </c>
    </row>
    <row r="70" spans="1:3" x14ac:dyDescent="0.2">
      <c r="A70" s="26" t="s">
        <v>187</v>
      </c>
      <c r="B70" s="17">
        <v>26250</v>
      </c>
      <c r="C70" s="31">
        <f t="shared" si="2"/>
        <v>-1.5185941520670181E-3</v>
      </c>
    </row>
    <row r="71" spans="1:3" x14ac:dyDescent="0.2">
      <c r="A71" s="26" t="s">
        <v>201</v>
      </c>
      <c r="B71" s="17">
        <v>27125</v>
      </c>
      <c r="C71" s="31">
        <f t="shared" si="2"/>
        <v>2.7801680262841657E-2</v>
      </c>
    </row>
    <row r="72" spans="1:3" x14ac:dyDescent="0.2">
      <c r="A72" s="26" t="s">
        <v>173</v>
      </c>
      <c r="B72" s="17">
        <v>27750</v>
      </c>
      <c r="C72" s="31">
        <f t="shared" si="2"/>
        <v>4.8744733416347857E-2</v>
      </c>
    </row>
    <row r="73" spans="1:3" x14ac:dyDescent="0.2">
      <c r="A73" s="26" t="s">
        <v>191</v>
      </c>
      <c r="B73" s="17">
        <v>30625</v>
      </c>
      <c r="C73" s="31">
        <f t="shared" si="2"/>
        <v>0.14508277792247637</v>
      </c>
    </row>
    <row r="74" spans="1:3" x14ac:dyDescent="0.2">
      <c r="A74" s="26" t="s">
        <v>171</v>
      </c>
      <c r="B74" s="17">
        <v>38250</v>
      </c>
      <c r="C74" s="31">
        <f t="shared" si="2"/>
        <v>0.40058802639525198</v>
      </c>
    </row>
    <row r="75" spans="1:3" x14ac:dyDescent="0.2">
      <c r="A75" s="26" t="s">
        <v>181</v>
      </c>
      <c r="B75" s="17">
        <v>42000</v>
      </c>
      <c r="C75" s="31">
        <f t="shared" si="2"/>
        <v>0.52624634531628911</v>
      </c>
    </row>
    <row r="76" spans="1:3" x14ac:dyDescent="0.2">
      <c r="A76" s="26" t="s">
        <v>141</v>
      </c>
      <c r="B76" s="17">
        <v>42500</v>
      </c>
      <c r="C76" s="31">
        <f t="shared" si="2"/>
        <v>0.54300078783909411</v>
      </c>
    </row>
    <row r="77" spans="1:3" x14ac:dyDescent="0.2">
      <c r="A77" s="26" t="s">
        <v>175</v>
      </c>
      <c r="B77" s="17">
        <v>44625</v>
      </c>
      <c r="C77" s="31">
        <f t="shared" si="2"/>
        <v>0.6142071685610152</v>
      </c>
    </row>
    <row r="78" spans="1:3" x14ac:dyDescent="0.2">
      <c r="A78" s="26" t="s">
        <v>215</v>
      </c>
      <c r="B78" s="17">
        <v>53125</v>
      </c>
      <c r="C78" s="31">
        <f t="shared" si="2"/>
        <v>0.89903269144869946</v>
      </c>
    </row>
    <row r="79" spans="1:3" x14ac:dyDescent="0.2">
      <c r="A79" s="26" t="s">
        <v>179</v>
      </c>
      <c r="B79" s="17">
        <v>58800</v>
      </c>
      <c r="C79" s="31">
        <f t="shared" si="2"/>
        <v>1.0891956140825356</v>
      </c>
    </row>
    <row r="80" spans="1:3" x14ac:dyDescent="0.2">
      <c r="A80" s="26" t="s">
        <v>217</v>
      </c>
      <c r="B80" s="17">
        <v>61625</v>
      </c>
      <c r="C80" s="31">
        <f t="shared" si="2"/>
        <v>1.1838582143363838</v>
      </c>
    </row>
    <row r="81" spans="1:3" x14ac:dyDescent="0.2">
      <c r="A81" s="26" t="s">
        <v>159</v>
      </c>
      <c r="B81" s="17">
        <v>63000</v>
      </c>
      <c r="C81" s="31">
        <f t="shared" si="2"/>
        <v>1.2299329312740974</v>
      </c>
    </row>
    <row r="82" spans="1:3" x14ac:dyDescent="0.2">
      <c r="A82" s="26" t="s">
        <v>216</v>
      </c>
      <c r="B82" s="17">
        <v>63750</v>
      </c>
      <c r="C82" s="31">
        <f t="shared" si="2"/>
        <v>1.2550645950583048</v>
      </c>
    </row>
    <row r="83" spans="1:3" x14ac:dyDescent="0.2">
      <c r="A83" s="26" t="s">
        <v>199</v>
      </c>
      <c r="B83" s="17">
        <v>64500</v>
      </c>
      <c r="C83" s="31">
        <f t="shared" si="2"/>
        <v>1.2801962588425122</v>
      </c>
    </row>
    <row r="84" spans="1:3" x14ac:dyDescent="0.2">
      <c r="A84" s="26" t="s">
        <v>211</v>
      </c>
      <c r="B84" s="17">
        <v>65875</v>
      </c>
      <c r="C84" s="31">
        <f t="shared" si="2"/>
        <v>1.3262709757802258</v>
      </c>
    </row>
    <row r="85" spans="1:3" x14ac:dyDescent="0.2">
      <c r="A85" s="26" t="s">
        <v>225</v>
      </c>
      <c r="B85" s="17">
        <v>72250</v>
      </c>
      <c r="C85" s="31">
        <f t="shared" si="2"/>
        <v>1.539890117945989</v>
      </c>
    </row>
    <row r="86" spans="1:3" x14ac:dyDescent="0.2">
      <c r="A86" s="26" t="s">
        <v>224</v>
      </c>
      <c r="B86" s="17">
        <v>74375</v>
      </c>
      <c r="C86" s="31">
        <f t="shared" si="2"/>
        <v>1.6110964986679102</v>
      </c>
    </row>
    <row r="87" spans="1:3" x14ac:dyDescent="0.2">
      <c r="A87" s="26" t="s">
        <v>213</v>
      </c>
      <c r="B87" s="17">
        <v>76500</v>
      </c>
      <c r="C87" s="31">
        <f t="shared" si="2"/>
        <v>1.6823028793898311</v>
      </c>
    </row>
    <row r="88" spans="1:3" x14ac:dyDescent="0.2">
      <c r="A88" s="26" t="s">
        <v>204</v>
      </c>
      <c r="B88" s="17">
        <v>77400</v>
      </c>
      <c r="C88" s="31">
        <f t="shared" si="2"/>
        <v>1.7124608759308801</v>
      </c>
    </row>
    <row r="89" spans="1:3" x14ac:dyDescent="0.2">
      <c r="A89" s="26" t="s">
        <v>214</v>
      </c>
      <c r="B89" s="17">
        <v>81937.5</v>
      </c>
      <c r="C89" s="31">
        <f t="shared" si="2"/>
        <v>1.8645074418253351</v>
      </c>
    </row>
    <row r="90" spans="1:3" x14ac:dyDescent="0.2">
      <c r="A90" s="26" t="s">
        <v>207</v>
      </c>
      <c r="B90" s="17">
        <v>82875</v>
      </c>
      <c r="C90" s="31">
        <f t="shared" si="2"/>
        <v>1.8959220215555943</v>
      </c>
    </row>
    <row r="91" spans="1:3" x14ac:dyDescent="0.2">
      <c r="A91" s="26" t="s">
        <v>198</v>
      </c>
      <c r="B91" s="17">
        <v>96750</v>
      </c>
      <c r="C91" s="31">
        <f t="shared" si="2"/>
        <v>2.3608578015634323</v>
      </c>
    </row>
    <row r="92" spans="1:3" x14ac:dyDescent="0.2">
      <c r="A92" s="26" t="s">
        <v>142</v>
      </c>
      <c r="B92" s="17">
        <v>103530</v>
      </c>
      <c r="C92" s="31">
        <f t="shared" si="2"/>
        <v>2.5880480421726673</v>
      </c>
    </row>
    <row r="93" spans="1:3" x14ac:dyDescent="0.2">
      <c r="A93" s="26" t="s">
        <v>157</v>
      </c>
      <c r="B93" s="17">
        <v>110000</v>
      </c>
      <c r="C93" s="31">
        <f t="shared" si="2"/>
        <v>2.8048505284177634</v>
      </c>
    </row>
    <row r="94" spans="1:3" x14ac:dyDescent="0.2">
      <c r="A94" s="26" t="s">
        <v>151</v>
      </c>
      <c r="B94" s="17">
        <v>121000</v>
      </c>
      <c r="C94" s="31">
        <f t="shared" si="2"/>
        <v>3.1734482639194725</v>
      </c>
    </row>
    <row r="95" spans="1:3" ht="13.5" thickBot="1" x14ac:dyDescent="0.25">
      <c r="A95" s="26" t="s">
        <v>140</v>
      </c>
      <c r="B95" s="19">
        <v>127500</v>
      </c>
      <c r="C95" s="31">
        <f t="shared" si="2"/>
        <v>3.3912560167159369</v>
      </c>
    </row>
    <row r="96" spans="1:3" ht="13.5" thickTop="1" x14ac:dyDescent="0.2"/>
    <row r="97" spans="1:2" x14ac:dyDescent="0.2">
      <c r="A97" s="26" t="s">
        <v>233</v>
      </c>
      <c r="B97" s="17">
        <f>AVERAGE(B2:B95)</f>
        <v>26295.319148936171</v>
      </c>
    </row>
    <row r="98" spans="1:2" x14ac:dyDescent="0.2">
      <c r="A98" s="26" t="s">
        <v>235</v>
      </c>
      <c r="B98" s="17">
        <f>_xlfn.STDEV.S(B2:B95)</f>
        <v>29842.831196528055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E27" sqref="E27"/>
    </sheetView>
  </sheetViews>
  <sheetFormatPr defaultRowHeight="12.75" x14ac:dyDescent="0.2"/>
  <cols>
    <col min="1" max="1" width="16.5703125" bestFit="1" customWidth="1"/>
    <col min="2" max="2" width="12" bestFit="1" customWidth="1"/>
    <col min="3" max="3" width="18.5703125" bestFit="1" customWidth="1"/>
    <col min="4" max="4" width="12" bestFit="1" customWidth="1"/>
  </cols>
  <sheetData>
    <row r="1" spans="1:4" x14ac:dyDescent="0.2">
      <c r="A1" s="34" t="s">
        <v>112</v>
      </c>
      <c r="B1" s="34"/>
      <c r="C1" s="34" t="s">
        <v>124</v>
      </c>
      <c r="D1" s="34"/>
    </row>
    <row r="2" spans="1:4" x14ac:dyDescent="0.2">
      <c r="A2" s="32"/>
      <c r="B2" s="32"/>
      <c r="C2" s="32"/>
      <c r="D2" s="32"/>
    </row>
    <row r="3" spans="1:4" x14ac:dyDescent="0.2">
      <c r="A3" s="32" t="s">
        <v>233</v>
      </c>
      <c r="B3" s="32">
        <v>26295.319148936171</v>
      </c>
      <c r="C3" s="32" t="s">
        <v>233</v>
      </c>
      <c r="D3" s="32">
        <v>30.638297872340427</v>
      </c>
    </row>
    <row r="4" spans="1:4" x14ac:dyDescent="0.2">
      <c r="A4" s="32" t="s">
        <v>236</v>
      </c>
      <c r="B4" s="32">
        <v>3078.0530144613763</v>
      </c>
      <c r="C4" s="32" t="s">
        <v>236</v>
      </c>
      <c r="D4" s="32">
        <v>0.70229402575506317</v>
      </c>
    </row>
    <row r="5" spans="1:4" x14ac:dyDescent="0.2">
      <c r="A5" s="32" t="s">
        <v>130</v>
      </c>
      <c r="B5" s="32">
        <v>15656.25</v>
      </c>
      <c r="C5" s="32" t="s">
        <v>130</v>
      </c>
      <c r="D5" s="32">
        <v>30</v>
      </c>
    </row>
    <row r="6" spans="1:4" x14ac:dyDescent="0.2">
      <c r="A6" s="32" t="s">
        <v>237</v>
      </c>
      <c r="B6" s="32">
        <v>14910</v>
      </c>
      <c r="C6" s="32" t="s">
        <v>237</v>
      </c>
      <c r="D6" s="32">
        <v>30</v>
      </c>
    </row>
    <row r="7" spans="1:4" x14ac:dyDescent="0.2">
      <c r="A7" s="32" t="s">
        <v>235</v>
      </c>
      <c r="B7" s="32">
        <v>29842.831196528055</v>
      </c>
      <c r="C7" s="32" t="s">
        <v>235</v>
      </c>
      <c r="D7" s="32">
        <v>6.8089932052732891</v>
      </c>
    </row>
    <row r="8" spans="1:4" x14ac:dyDescent="0.2">
      <c r="A8" s="32" t="s">
        <v>238</v>
      </c>
      <c r="B8" s="32">
        <v>890594573.82446814</v>
      </c>
      <c r="C8" s="32" t="s">
        <v>238</v>
      </c>
      <c r="D8" s="32">
        <v>46.362388469457819</v>
      </c>
    </row>
    <row r="9" spans="1:4" x14ac:dyDescent="0.2">
      <c r="A9" s="32" t="s">
        <v>239</v>
      </c>
      <c r="B9" s="32">
        <v>2.0796373022614776</v>
      </c>
      <c r="C9" s="32" t="s">
        <v>239</v>
      </c>
      <c r="D9" s="32">
        <v>1.5121885619664428</v>
      </c>
    </row>
    <row r="10" spans="1:4" x14ac:dyDescent="0.2">
      <c r="A10" s="32" t="s">
        <v>240</v>
      </c>
      <c r="B10" s="32">
        <v>1.6642715185530272</v>
      </c>
      <c r="C10" s="32" t="s">
        <v>240</v>
      </c>
      <c r="D10" s="32">
        <v>0.59926500343251909</v>
      </c>
    </row>
    <row r="11" spans="1:4" x14ac:dyDescent="0.2">
      <c r="A11" s="32" t="s">
        <v>241</v>
      </c>
      <c r="B11" s="32">
        <v>127431.25</v>
      </c>
      <c r="C11" s="32" t="s">
        <v>241</v>
      </c>
      <c r="D11" s="32">
        <v>30</v>
      </c>
    </row>
    <row r="12" spans="1:4" x14ac:dyDescent="0.2">
      <c r="A12" s="32" t="s">
        <v>242</v>
      </c>
      <c r="B12" s="32">
        <v>68.75</v>
      </c>
      <c r="C12" s="32" t="s">
        <v>242</v>
      </c>
      <c r="D12" s="32">
        <v>15</v>
      </c>
    </row>
    <row r="13" spans="1:4" x14ac:dyDescent="0.2">
      <c r="A13" s="32" t="s">
        <v>243</v>
      </c>
      <c r="B13" s="32">
        <v>127500</v>
      </c>
      <c r="C13" s="32" t="s">
        <v>243</v>
      </c>
      <c r="D13" s="32">
        <v>45</v>
      </c>
    </row>
    <row r="14" spans="1:4" x14ac:dyDescent="0.2">
      <c r="A14" s="32" t="s">
        <v>229</v>
      </c>
      <c r="B14" s="32">
        <v>2471760</v>
      </c>
      <c r="C14" s="32" t="s">
        <v>229</v>
      </c>
      <c r="D14" s="32">
        <v>2880</v>
      </c>
    </row>
    <row r="15" spans="1:4" ht="13.5" thickBot="1" x14ac:dyDescent="0.25">
      <c r="A15" s="33" t="s">
        <v>244</v>
      </c>
      <c r="B15" s="33">
        <v>94</v>
      </c>
      <c r="C15" s="33" t="s">
        <v>244</v>
      </c>
      <c r="D15" s="33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Purchase Order Data</vt:lpstr>
      <vt:lpstr>Match_1</vt:lpstr>
      <vt:lpstr>Ordered Data</vt:lpstr>
      <vt:lpstr>Match_Index</vt:lpstr>
      <vt:lpstr>Mean</vt:lpstr>
      <vt:lpstr>Median</vt:lpstr>
      <vt:lpstr>Variance</vt:lpstr>
      <vt:lpstr>z-scores</vt:lpstr>
      <vt:lpstr>Descriptive Statistics</vt:lpstr>
      <vt:lpstr>Sheet1</vt:lpstr>
    </vt:vector>
  </TitlesOfParts>
  <Company>Azimuth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Langley</dc:creator>
  <cp:lastModifiedBy>RAndrews</cp:lastModifiedBy>
  <cp:lastPrinted>2001-12-05T15:40:15Z</cp:lastPrinted>
  <dcterms:created xsi:type="dcterms:W3CDTF">2001-11-27T21:31:21Z</dcterms:created>
  <dcterms:modified xsi:type="dcterms:W3CDTF">2013-06-04T22:38:47Z</dcterms:modified>
</cp:coreProperties>
</file>