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ndrews\Documents\643\2017\"/>
    </mc:Choice>
  </mc:AlternateContent>
  <bookViews>
    <workbookView xWindow="0" yWindow="0" windowWidth="15330" windowHeight="4560" activeTab="1"/>
  </bookViews>
  <sheets>
    <sheet name="JMP text data" sheetId="13" r:id="rId1"/>
    <sheet name="INFO" sheetId="26" r:id="rId2"/>
    <sheet name="COV rotation" sheetId="28" r:id="rId3"/>
    <sheet name="POI exercise" sheetId="20" r:id="rId4"/>
    <sheet name="Sheet5" sheetId="21" r:id="rId5"/>
    <sheet name="2-8 COV JMP PCA Output" sheetId="29" r:id="rId6"/>
    <sheet name="2-8 CORR JMP PCA Output" sheetId="30" r:id="rId7"/>
    <sheet name="Loadings COV vs CORR" sheetId="27" r:id="rId8"/>
    <sheet name="2-8 JMP COV Factor" sheetId="31" r:id="rId9"/>
    <sheet name="2-8 JMP CORR Factor " sheetId="32" r:id="rId10"/>
    <sheet name="Correlations" sheetId="33" r:id="rId11"/>
    <sheet name="Covariances" sheetId="34" r:id="rId12"/>
    <sheet name="2-2 POI exercise" sheetId="24" r:id="rId13"/>
    <sheet name="2-2 Sheet1" sheetId="25" r:id="rId14"/>
    <sheet name="Sheet6" sheetId="22" r:id="rId15"/>
  </sheets>
  <externalReferences>
    <externalReference r:id="rId16"/>
  </externalReferences>
  <definedNames>
    <definedName name="_AMO_ContentDefinition_227322489" hidden="1">"'Partitions:8'"</definedName>
    <definedName name="_AMO_ContentDefinition_227322489.0" hidden="1">"'&lt;ContentDefinition name=""Factor Analysis"" rsid=""227322489"" type=""Task"" format=""ReportXml"" imgfmt=""ActiveX"" created=""03/13/2013 15:43:24"" modifed=""03/13/2013 15:43:24"" user=""RAndrews"" apply=""False"" css=""C:\Program Files\SASHome\SASAd'"</definedName>
    <definedName name="_AMO_ContentDefinition_227322489.1" hidden="1">"'dinforMicrosoftOffice\5.1\Styles\AMODefault.css"" range=""Factor_Analysis"" auto=""False"" xTime=""00:00:01.3820791"" rTime=""00:00:01.5560890"" bgnew=""False"" nFmt=""False"" grphSet=""False"" imgY=""0"" imgX=""0""&gt;_x000D_
  &lt;files&gt;C:\Users\RAndrews\Docume'"</definedName>
    <definedName name="_AMO_ContentDefinition_227322489.2" hidden="1">"'nts\My SAS Files\Add-In for Microsoft Office\_SOA_Factor_Analysis_615977897\main.srx&lt;/files&gt;_x000D_
  &lt;parents /&gt;_x000D_
  &lt;children /&gt;_x000D_
  &lt;param n=""TaskID"" v=""A86884F6-6D89-40D1-8F39-9FA801B4C7A8"" /&gt;_x000D_
  &lt;param n=""DisplayName"" v=""Factor Analysis"" /&gt;_x000D_
  &lt;'"</definedName>
    <definedName name="_AMO_ContentDefinition_227322489.3" hidden="1">"'param n=""DisplayType"" v=""Task"" /&gt;_x000D_
  &lt;param n=""RawValues"" v=""True"" /&gt;_x000D_
  &lt;param n=""AMO_Version"" v=""5.1"" /&gt;_x000D_
  &lt;param n=""ServerName"" v=""Local"" /&gt;_x000D_
  &lt;param n=""AMO_Template"" v="""" /&gt;_x000D_
  &lt;param n=""UseDataConstraints"" v=""False"" /&gt;_x000D_'"</definedName>
    <definedName name="_AMO_ContentDefinition_227322489.4" hidden="1">"'
  &lt;param n=""SizeDataConstraints"" v=""0"" /&gt;_x000D_
  &lt;param n=""AMO_InputDataSource"" v=""&amp;lt;ExcelDataSource Version=&amp;quot;4.2&amp;quot; WB=&amp;quot;C:\Users\RAndrews\Documents\1_MGMT_643\Hair 7th\Hatco_factor_x1_thru_x7.xls&amp;quot; WS=&amp;quot;Data&amp;quot; SrvLib=&amp;q'"</definedName>
    <definedName name="_AMO_ContentDefinition_227322489.5" hidden="1">"'uot;WORK&amp;quot; SrvDS=&amp;quot;_EXCEL_&amp;quot; Rng=&amp;quot;B1:H101&amp;quot; RN=&amp;quot;_AMO_XLDS369934293&amp;quot; /&amp;gt;"" /&gt;_x000D_
  &lt;param n=""ClassName"" v=""SAS.OfficeAddin.Task"" /&gt;_x000D_
  &lt;param n=""XlNative"" v=""False"" /&gt;_x000D_
  &lt;param n=""UnselectedIds"" v="""" /&gt;_x000D_
  &lt;'"</definedName>
    <definedName name="_AMO_ContentDefinition_227322489.6" hidden="1">"'param n=""_ROM_Version_"" v=""1.3"" /&gt;_x000D_
  &lt;param n=""_ROM_Application_"" v=""ODS"" /&gt;_x000D_
  &lt;param n=""_ROM_AppVersion_"" v=""9.3"" /&gt;_x000D_
  &lt;param n=""maxReportCols"" v=""5"" /&gt;_x000D_
  &lt;fids n=""main.srx"" v=""0"" /&gt;_x000D_
  &lt;ExcelXMLOptions AdjColWidths=""True""'"</definedName>
    <definedName name="_AMO_ContentDefinition_227322489.7" hidden="1">"' RowOpt=""InsertEntire"" ColOpt=""InsertCells"" /&gt;_x000D_
&lt;/ContentDefinition&gt;'"</definedName>
    <definedName name="_AMO_ContentDefinition_493133984" hidden="1">"'Partitions:8'"</definedName>
    <definedName name="_AMO_ContentDefinition_493133984.0" hidden="1">"'&lt;ContentDefinition name=""Principal Components"" rsid=""493133984"" type=""Task"" format=""ReportXml"" imgfmt=""ActiveX"" created=""03/13/2013 14:36:25"" modifed=""03/13/2013 14:36:25"" user=""RAndrews"" apply=""False"" css=""C:\Program Files\SASHome\'"</definedName>
    <definedName name="_AMO_ContentDefinition_493133984.1" hidden="1">"'SASAddinforMicrosoftOffice\5.1\Styles\AMODefault.css"" range=""Principal_Components"" auto=""False"" xTime=""00:00:14.2978178"" rTime=""00:00:07.8124469"" bgnew=""False"" nFmt=""False"" grphSet=""False"" imgY=""0"" imgX=""0""&gt;_x000D_
  &lt;files&gt;C:\Users\RAndr'"</definedName>
    <definedName name="_AMO_ContentDefinition_493133984.2" hidden="1">"'ews\Documents\My SAS Files\Add-In for Microsoft Office\_SOA_Principal_Components_530303061\main.srx&lt;/files&gt;_x000D_
  &lt;parents /&gt;_x000D_
  &lt;children /&gt;_x000D_
  &lt;param n=""TaskID"" v=""2CA35611-DBC3-423A-BD1E-799BD69C41C0"" /&gt;_x000D_
  &lt;param n=""DisplayName"" v=""Principal C'"</definedName>
    <definedName name="_AMO_ContentDefinition_493133984.3" hidden="1">"'omponents"" /&gt;_x000D_
  &lt;param n=""DisplayType"" v=""Task"" /&gt;_x000D_
  &lt;param n=""RawValues"" v=""True"" /&gt;_x000D_
  &lt;param n=""AMO_Version"" v=""5.1"" /&gt;_x000D_
  &lt;param n=""ServerName"" v=""Local"" /&gt;_x000D_
  &lt;param n=""AMO_Template"" v="""" /&gt;_x000D_
  &lt;param n=""UseDataConstrai'"</definedName>
    <definedName name="_AMO_ContentDefinition_493133984.4" hidden="1">"'nts"" v=""False"" /&gt;_x000D_
  &lt;param n=""SizeDataConstraints"" v=""0"" /&gt;_x000D_
  &lt;param n=""AMO_InputDataSource"" v=""&amp;lt;ExcelDataSource Version=&amp;quot;4.2&amp;quot; WB=&amp;quot;http://www.people.vcu.edu/~randrews/643stevens/Hatco_factor_x1_thru_x7.xls&amp;quot; WS=&amp;quot;'"</definedName>
    <definedName name="_AMO_ContentDefinition_493133984.5" hidden="1">"'Data&amp;quot; SrvLib=&amp;quot;WORK&amp;quot; SrvDS=&amp;quot;_EXCEL_&amp;quot; Rng=&amp;quot;B1:H101&amp;quot; RN=&amp;quot;_AMO_XLDS504486178&amp;quot; /&amp;gt;"" /&gt;_x000D_
  &lt;param n=""ClassName"" v=""SAS.OfficeAddin.Task"" /&gt;_x000D_
  &lt;param n=""XlNative"" v=""False"" /&gt;_x000D_
  &lt;param n=""Unselect'"</definedName>
    <definedName name="_AMO_ContentDefinition_493133984.6" hidden="1">"'edIds"" v="""" /&gt;_x000D_
  &lt;param n=""_ROM_Version_"" v=""1.3"" /&gt;_x000D_
  &lt;param n=""_ROM_Application_"" v=""ODS"" /&gt;_x000D_
  &lt;param n=""_ROM_AppVersion_"" v=""9.3"" /&gt;_x000D_
  &lt;param n=""maxReportCols"" v=""10"" /&gt;_x000D_
  &lt;fids n=""main.srx"" v=""0"" /&gt;_x000D_
  &lt;ExcelXMLOption'"</definedName>
    <definedName name="_AMO_ContentDefinition_493133984.7" hidden="1">"'s AdjColWidths=""True"" RowOpt=""InsertEntire"" ColOpt=""InsertCells"" /&gt;_x000D_
&lt;/ContentDefinition&gt;'"</definedName>
    <definedName name="_AMO_ContentLocation_227322489_ROM_F0.SEC2.Factor_1.SEC1.BDY.Number_of_Observations" hidden="1">"'Partitions:2'"</definedName>
    <definedName name="_AMO_ContentLocation_227322489_ROM_F0.SEC2.Factor_1.SEC1.BDY.Number_of_Observations.0" hidden="1">"'&lt;ContentLocation path=""F0.SEC2.Factor_1.SEC1.BDY.Number_of_Observations"" rsid=""227322489"" tag=""ROM"" fid=""0""&gt;_x000D_
  &lt;param n=""_NumRows"" v=""4"" /&gt;_x000D_
  &lt;param n=""_NumCols"" v=""2"" /&gt;_x000D_
  &lt;param n=""tableSig"" v=""R:R=4:C=2:FCR=1:FCC=1"" /&gt;_x000D_
  &lt;'"</definedName>
    <definedName name="_AMO_ContentLocation_227322489_ROM_F0.SEC2.Factor_1.SEC1.BDY.Number_of_Observations.1" hidden="1">"'param n=""leftMargin"" v=""1"" /&gt;_x000D_
&lt;/ContentLocation&gt;'"</definedName>
    <definedName name="_AMO_ContentLocation_227322489_ROM_F0.SEC2.Factor_1.SEC1.FTR.Initial_Factor_Solution" hidden="1">"'&lt;ContentLocation path=""F0.SEC2.Factor_1.SEC1.FTR.Initial_Factor_Solution"" rsid=""227322489"" tag=""ROM"" fid=""0""&gt;_x000D_
  &lt;param n=""_NumRows"" v=""1"" /&gt;_x000D_
  &lt;param n=""_NumCols"" v=""5"" /&gt;_x000D_
&lt;/ContentLocation&gt;'"</definedName>
    <definedName name="_AMO_ContentLocation_227322489_ROM_F0.SEC2.Factor_1.SEC1.HDR.TXT1" hidden="1">"'&lt;ContentLocation path=""F0.SEC2.Factor_1.SEC1.HDR.TXT1"" rsid=""227322489"" tag=""ROM"" fid=""0""&gt;_x000D_
  &lt;param n=""_NumRows"" v=""1"" /&gt;_x000D_
  &lt;param n=""_NumCols"" v=""5"" /&gt;_x000D_
&lt;/ContentLocation&gt;'"</definedName>
    <definedName name="_AMO_ContentLocation_227322489_ROM_F0.SEC2.Factor_1.SEC2.HDR.Initial_Factor_Solution" hidden="1">"'&lt;ContentLocation path=""F0.SEC2.Factor_1.SEC2.HDR.Initial_Factor_Solution"" rsid=""227322489"" tag=""ROM"" fid=""0""&gt;_x000D_
  &lt;param n=""_NumRows"" v=""1"" /&gt;_x000D_
  &lt;param n=""_NumCols"" v=""5"" /&gt;_x000D_
&lt;/ContentLocation&gt;'"</definedName>
    <definedName name="_AMO_ContentLocation_227322489_ROM_F0.SEC2.Factor_1.SEC2.SEC2.HDR.Initial_Factor_Solution" hidden="1">"'&lt;ContentLocation path=""F0.SEC2.Factor_1.SEC2.SEC2.HDR.Initial_Factor_Solution"" rsid=""227322489"" tag=""ROM"" fid=""0""&gt;_x000D_
  &lt;param n=""_NumRows"" v=""1"" /&gt;_x000D_
  &lt;param n=""_NumCols"" v=""5"" /&gt;_x000D_
&lt;/ContentLocation&gt;'"</definedName>
    <definedName name="_AMO_ContentLocation_227322489_ROM_F0.SEC2.Factor_1.SEC2.SEC2.SEC2.BDY.Initial_Factor_Solution_Eigenvalues" hidden="1">"'Partitions:2'"</definedName>
    <definedName name="_AMO_ContentLocation_227322489_ROM_F0.SEC2.Factor_1.SEC2.SEC2.SEC2.BDY.Initial_Factor_Solution_Eigenvalues.0" hidden="1">"'&lt;ContentLocation path=""F0.SEC2.Factor_1.SEC2.SEC2.SEC2.BDY.Initial_Factor_Solution_Eigenvalues"" rsid=""227322489"" tag=""ROM"" fid=""0""&gt;_x000D_
  &lt;param n=""_NumRows"" v=""9"" /&gt;_x000D_
  &lt;param n=""_NumCols"" v=""5"" /&gt;_x000D_
  &lt;param n=""tableSig"" v=""R:R=9:C=5:'"</definedName>
    <definedName name="_AMO_ContentLocation_227322489_ROM_F0.SEC2.Factor_1.SEC2.SEC2.SEC2.BDY.Initial_Factor_Solution_Eigenvalues.1" hidden="1">"'FCR=3:FCC=1:RSP.1=1,H,5"" /&gt;_x000D_
  &lt;param n=""leftMargin"" v=""0"" /&gt;_x000D_
&lt;/ContentLocation&gt;'"</definedName>
    <definedName name="_AMO_ContentLocation_227322489_ROM_F0.SEC2.Factor_1.SEC2.SEC2.SEC2.HDR.Initial_Factor_Solution" hidden="1">"'&lt;ContentLocation path=""F0.SEC2.Factor_1.SEC2.SEC2.SEC2.HDR.Initial_Factor_Solution"" rsid=""227322489"" tag=""ROM"" fid=""0""&gt;_x000D_
  &lt;param n=""_NumRows"" v=""1"" /&gt;_x000D_
  &lt;param n=""_NumCols"" v=""5"" /&gt;_x000D_
&lt;/ContentLocation&gt;'"</definedName>
    <definedName name="_AMO_ContentLocation_227322489_ROM_F0.SEC2.Factor_1.SEC2.SEC2.SEC3.BDY.Initial_Factor_Solution_Factor_Pattern" hidden="1">"'Partitions:2'"</definedName>
    <definedName name="_AMO_ContentLocation_227322489_ROM_F0.SEC2.Factor_1.SEC2.SEC2.SEC3.BDY.Initial_Factor_Solution_Factor_Pattern.0" hidden="1">"'&lt;ContentLocation path=""F0.SEC2.Factor_1.SEC2.SEC2.SEC3.BDY.Initial_Factor_Solution_Factor_Pattern"" rsid=""227322489"" tag=""ROM"" fid=""0""&gt;_x000D_
  &lt;param n=""_NumRows"" v=""9"" /&gt;_x000D_
  &lt;param n=""_NumCols"" v=""3"" /&gt;_x000D_
  &lt;param n=""tableSig"" v=""R:R=9:C'"</definedName>
    <definedName name="_AMO_ContentLocation_227322489_ROM_F0.SEC2.Factor_1.SEC2.SEC2.SEC3.BDY.Initial_Factor_Solution_Factor_Pattern.1" hidden="1">"'=3:FCR=3:FCC=1:RSP.1=1,H,3"" /&gt;_x000D_
  &lt;param n=""leftMargin"" v=""1"" /&gt;_x000D_
&lt;/ContentLocation&gt;'"</definedName>
    <definedName name="_AMO_ContentLocation_227322489_ROM_F0.SEC2.Factor_1.SEC2.SEC2.SEC3.BDY.Initial_Factor_Solution_Final_Communalities" hidden="1">"'Partitions:2'"</definedName>
    <definedName name="_AMO_ContentLocation_227322489_ROM_F0.SEC2.Factor_1.SEC2.SEC2.SEC3.BDY.Initial_Factor_Solution_Final_Communalities.0" hidden="1">"'&lt;ContentLocation path=""F0.SEC2.Factor_1.SEC2.SEC2.SEC3.BDY.Initial_Factor_Solution_Final_Communalities"" rsid=""227322489"" tag=""ROM"" fid=""0""&gt;_x000D_
  &lt;param n=""_NumRows"" v=""10"" /&gt;_x000D_
  &lt;param n=""_NumCols"" v=""3"" /&gt;_x000D_
  &lt;param n=""tableSig"" v=""R'"</definedName>
    <definedName name="_AMO_ContentLocation_227322489_ROM_F0.SEC2.Factor_1.SEC2.SEC2.SEC3.BDY.Initial_Factor_Solution_Final_Communalities.1" hidden="1">"':R=10:C=3:FCR=4:FCC=1:RSP.1=1,H,3:RSP.2=1,H,3"" /&gt;_x000D_
  &lt;param n=""leftMargin"" v=""1"" /&gt;_x000D_
&lt;/ContentLocation&gt;'"</definedName>
    <definedName name="_AMO_ContentLocation_227322489_ROM_F0.SEC2.Factor_1.SEC2.SEC2.SEC3.BDY.Initial_Factor_Solution_Variance_Explained" hidden="1">"'Partitions:2'"</definedName>
    <definedName name="_AMO_ContentLocation_227322489_ROM_F0.SEC2.Factor_1.SEC2.SEC2.SEC3.BDY.Initial_Factor_Solution_Variance_Explained.0" hidden="1">"'&lt;ContentLocation path=""F0.SEC2.Factor_1.SEC2.SEC2.SEC3.BDY.Initial_Factor_Solution_Variance_Explained"" rsid=""227322489"" tag=""ROM"" fid=""0""&gt;_x000D_
  &lt;param n=""_NumRows"" v=""4"" /&gt;_x000D_
  &lt;param n=""_NumCols"" v=""3"" /&gt;_x000D_
  &lt;param n=""tableSig"" v=""R:R'"</definedName>
    <definedName name="_AMO_ContentLocation_227322489_ROM_F0.SEC2.Factor_1.SEC2.SEC2.SEC3.BDY.Initial_Factor_Solution_Variance_Explained.1" hidden="1">"'=4:C=3:FCR=3:FCC=1:RSP.1=1,H,3"" /&gt;_x000D_
  &lt;param n=""leftMargin"" v=""1"" /&gt;_x000D_
&lt;/ContentLocation&gt;'"</definedName>
    <definedName name="_AMO_ContentLocation_227322489_ROM_F0.SEC2.Factor_1.SEC2.SEC2.SEC3.FTR.TXT1" hidden="1">"'&lt;ContentLocation path=""F0.SEC2.Factor_1.SEC2.SEC2.SEC3.FTR.TXT1"" rsid=""227322489"" tag=""ROM"" fid=""0""&gt;_x000D_
  &lt;param n=""_NumRows"" v=""1"" /&gt;_x000D_
  &lt;param n=""_NumCols"" v=""5"" /&gt;_x000D_
&lt;/ContentLocation&gt;'"</definedName>
    <definedName name="_AMO_ContentLocation_227322489_ROM_F0.SEC2.Factor_1.SEC2.SEC2.SEC3.HDR.Initial_Factor_Solution" hidden="1">"'&lt;ContentLocation path=""F0.SEC2.Factor_1.SEC2.SEC2.SEC3.HDR.Initial_Factor_Solution"" rsid=""227322489"" tag=""ROM"" fid=""0""&gt;_x000D_
  &lt;param n=""_NumRows"" v=""1"" /&gt;_x000D_
  &lt;param n=""_NumCols"" v=""5"" /&gt;_x000D_
&lt;/ContentLocation&gt;'"</definedName>
    <definedName name="_AMO_ContentLocation_227322489_ROM_F0.SEC2.Factor_1.SEC3.HDR.TXT1" hidden="1">"'&lt;ContentLocation path=""F0.SEC2.Factor_1.SEC3.HDR.TXT1"" rsid=""227322489"" tag=""ROM"" fid=""0""&gt;_x000D_
  &lt;param n=""_NumRows"" v=""1"" /&gt;_x000D_
  &lt;param n=""_NumCols"" v=""5"" /&gt;_x000D_
&lt;/ContentLocation&gt;'"</definedName>
    <definedName name="_AMO_ContentLocation_227322489_ROM_F0.SEC2.Factor_1.SEC3.SEC2.BDY.Rotated_Factor_Solution_Final_Communalities" hidden="1">"'Partitions:2'"</definedName>
    <definedName name="_AMO_ContentLocation_227322489_ROM_F0.SEC2.Factor_1.SEC3.SEC2.BDY.Rotated_Factor_Solution_Final_Communalities.0" hidden="1">"'&lt;ContentLocation path=""F0.SEC2.Factor_1.SEC3.SEC2.BDY.Rotated_Factor_Solution_Final_Communalities"" rsid=""227322489"" tag=""ROM"" fid=""0""&gt;_x000D_
  &lt;param n=""_NumRows"" v=""10"" /&gt;_x000D_
  &lt;param n=""_NumCols"" v=""3"" /&gt;_x000D_
  &lt;param n=""tableSig"" v=""R:R=10'"</definedName>
    <definedName name="_AMO_ContentLocation_227322489_ROM_F0.SEC2.Factor_1.SEC3.SEC2.BDY.Rotated_Factor_Solution_Final_Communalities.1" hidden="1">"':C=3:FCR=4:FCC=1:RSP.1=1,H,3:RSP.2=1,H,3"" /&gt;_x000D_
  &lt;param n=""leftMargin"" v=""1"" /&gt;_x000D_
&lt;/ContentLocation&gt;'"</definedName>
    <definedName name="_AMO_ContentLocation_227322489_ROM_F0.SEC2.Factor_1.SEC3.SEC2.BDY.Rotated_Factor_Solution_Orthogonal_Transformation_Matrix" hidden="1">"'Partitions:2'"</definedName>
    <definedName name="_AMO_ContentLocation_227322489_ROM_F0.SEC2.Factor_1.SEC3.SEC2.BDY.Rotated_Factor_Solution_Orthogonal_Transformation_Matrix.0" hidden="1">"'&lt;ContentLocation path=""F0.SEC2.Factor_1.SEC3.SEC2.BDY.Rotated_Factor_Solution_Orthogonal_Transformation_Matrix"" rsid=""227322489"" tag=""ROM"" fid=""0""&gt;_x000D_
  &lt;param n=""_NumRows"" v=""4"" /&gt;_x000D_
  &lt;param n=""_NumCols"" v=""3"" /&gt;_x000D_
  &lt;param n=""tableSi'"</definedName>
    <definedName name="_AMO_ContentLocation_227322489_ROM_F0.SEC2.Factor_1.SEC3.SEC2.BDY.Rotated_Factor_Solution_Orthogonal_Transformation_Matrix.1" hidden="1">"'g"" v=""R:R=4:C=3:FCR=3:FCC=1:RSP.1=1,H,3"" /&gt;_x000D_
  &lt;param n=""leftMargin"" v=""1"" /&gt;_x000D_
&lt;/ContentLocation&gt;'"</definedName>
    <definedName name="_AMO_ContentLocation_227322489_ROM_F0.SEC2.Factor_1.SEC3.SEC2.BDY.Rotated_Factor_Solution_Rotated_Factor_Pattern" hidden="1">"'Partitions:2'"</definedName>
    <definedName name="_AMO_ContentLocation_227322489_ROM_F0.SEC2.Factor_1.SEC3.SEC2.BDY.Rotated_Factor_Solution_Rotated_Factor_Pattern.0" hidden="1">"'&lt;ContentLocation path=""F0.SEC2.Factor_1.SEC3.SEC2.BDY.Rotated_Factor_Solution_Rotated_Factor_Pattern"" rsid=""227322489"" tag=""ROM"" fid=""0""&gt;_x000D_
  &lt;param n=""_NumRows"" v=""9"" /&gt;_x000D_
  &lt;param n=""_NumCols"" v=""3"" /&gt;_x000D_
  &lt;param n=""tableSig"" v=""R:R='"</definedName>
    <definedName name="_AMO_ContentLocation_227322489_ROM_F0.SEC2.Factor_1.SEC3.SEC2.BDY.Rotated_Factor_Solution_Rotated_Factor_Pattern.1" hidden="1">"'9:C=3:FCR=3:FCC=1:RSP.1=1,H,3"" /&gt;_x000D_
  &lt;param n=""leftMargin"" v=""1"" /&gt;_x000D_
&lt;/ContentLocation&gt;'"</definedName>
    <definedName name="_AMO_ContentLocation_227322489_ROM_F0.SEC2.Factor_1.SEC3.SEC2.BDY.Rotated_Factor_Solution_Variance_Explained" hidden="1">"'Partitions:2'"</definedName>
    <definedName name="_AMO_ContentLocation_227322489_ROM_F0.SEC2.Factor_1.SEC3.SEC2.BDY.Rotated_Factor_Solution_Variance_Explained.0" hidden="1">"'&lt;ContentLocation path=""F0.SEC2.Factor_1.SEC3.SEC2.BDY.Rotated_Factor_Solution_Variance_Explained"" rsid=""227322489"" tag=""ROM"" fid=""0""&gt;_x000D_
  &lt;param n=""_NumRows"" v=""4"" /&gt;_x000D_
  &lt;param n=""_NumCols"" v=""3"" /&gt;_x000D_
  &lt;param n=""tableSig"" v=""R:R=4:C='"</definedName>
    <definedName name="_AMO_ContentLocation_227322489_ROM_F0.SEC2.Factor_1.SEC3.SEC2.BDY.Rotated_Factor_Solution_Variance_Explained.1" hidden="1">"'3:FCR=3:FCC=1:RSP.1=1,H,3"" /&gt;_x000D_
  &lt;param n=""leftMargin"" v=""1"" /&gt;_x000D_
&lt;/ContentLocation&gt;'"</definedName>
    <definedName name="_AMO_ContentLocation_227322489_ROM_F0.SEC2.Factor_1.SEC3.SEC2.FTR.TXT1" hidden="1">"'&lt;ContentLocation path=""F0.SEC2.Factor_1.SEC3.SEC2.FTR.TXT1"" rsid=""227322489"" tag=""ROM"" fid=""0""&gt;_x000D_
  &lt;param n=""_NumRows"" v=""1"" /&gt;_x000D_
  &lt;param n=""_NumCols"" v=""5"" /&gt;_x000D_
&lt;/ContentLocation&gt;'"</definedName>
    <definedName name="_AMO_ContentLocation_227322489_ROM_F0.SEC2.Factor_1.SEC3.SEC2.HDR.TXT1" hidden="1">"'&lt;ContentLocation path=""F0.SEC2.Factor_1.SEC3.SEC2.HDR.TXT1"" rsid=""227322489"" tag=""ROM"" fid=""0""&gt;_x000D_
  &lt;param n=""_NumRows"" v=""1"" /&gt;_x000D_
  &lt;param n=""_NumCols"" v=""5"" /&gt;_x000D_
&lt;/ContentLocation&gt;'"</definedName>
    <definedName name="_AMO_ContentLocation_493133984_ROM_F0.SEC2.Princomp_1.SEC1.BDY.Covariance_Matrix" hidden="1">"'Partitions:2'"</definedName>
    <definedName name="_AMO_ContentLocation_493133984_ROM_F0.SEC2.Princomp_1.SEC1.BDY.Covariance_Matrix.0" hidden="1">"'&lt;ContentLocation path=""F0.SEC2.Princomp_1.SEC1.BDY.Covariance_Matrix"" rsid=""493133984"" tag=""ROM"" fid=""0""&gt;_x000D_
  &lt;param n=""_NumRows"" v=""9"" /&gt;_x000D_
  &lt;param n=""_NumCols"" v=""8"" /&gt;_x000D_
  &lt;param n=""tableSig"" v=""R:R=9:C=8:FCR=3:FCC=1:RSP.1=1,H,8""'"</definedName>
    <definedName name="_AMO_ContentLocation_493133984_ROM_F0.SEC2.Princomp_1.SEC1.BDY.Covariance_Matrix.1" hidden="1">"' /&gt;_x000D_
  &lt;param n=""leftMargin"" v=""1"" /&gt;_x000D_
&lt;/ContentLocation&gt;'"</definedName>
    <definedName name="_AMO_ContentLocation_493133984_ROM_F0.SEC2.Princomp_1.SEC1.BDY.Eigenvalues_of_the_Covariance_Matrix" hidden="1">"'Partitions:2'"</definedName>
    <definedName name="_AMO_ContentLocation_493133984_ROM_F0.SEC2.Princomp_1.SEC1.BDY.Eigenvalues_of_the_Covariance_Matrix.0" hidden="1">"'&lt;ContentLocation path=""F0.SEC2.Princomp_1.SEC1.BDY.Eigenvalues_of_the_Covariance_Matrix"" rsid=""493133984"" tag=""ROM"" fid=""0""&gt;_x000D_
  &lt;param n=""_NumRows"" v=""9"" /&gt;_x000D_
  &lt;param n=""_NumCols"" v=""5"" /&gt;_x000D_
  &lt;param n=""tableSig"" v=""R:R=9:C=5:FCR=3:'"</definedName>
    <definedName name="_AMO_ContentLocation_493133984_ROM_F0.SEC2.Princomp_1.SEC1.BDY.Eigenvalues_of_the_Covariance_Matrix.1" hidden="1">"'FCC=1:RSP.1=1,H,5"" /&gt;_x000D_
  &lt;param n=""leftMargin"" v=""2"" /&gt;_x000D_
&lt;/ContentLocation&gt;'"</definedName>
    <definedName name="_AMO_ContentLocation_493133984_ROM_F0.SEC2.Princomp_1.SEC1.BDY.Eigenvectors" hidden="1">"'Partitions:2'"</definedName>
    <definedName name="_AMO_ContentLocation_493133984_ROM_F0.SEC2.Princomp_1.SEC1.BDY.Eigenvectors.0" hidden="1">"'&lt;ContentLocation path=""F0.SEC2.Princomp_1.SEC1.BDY.Eigenvectors"" rsid=""493133984"" tag=""ROM"" fid=""0""&gt;_x000D_
  &lt;param n=""_NumRows"" v=""9"" /&gt;_x000D_
  &lt;param n=""_NumCols"" v=""8"" /&gt;_x000D_
  &lt;param n=""tableSig"" v=""R:R=9:C=8:FCR=3:FCC=1:RSP.1=1,H,8"" /&gt;_x000D_
'"</definedName>
    <definedName name="_AMO_ContentLocation_493133984_ROM_F0.SEC2.Princomp_1.SEC1.BDY.Eigenvectors.1" hidden="1">"'  &lt;param n=""leftMargin"" v=""1"" /&gt;_x000D_
&lt;/ContentLocation&gt;'"</definedName>
    <definedName name="_AMO_ContentLocation_493133984_ROM_F0.SEC2.Princomp_1.SEC1.BDY.IMG7" hidden="1">"'Partitions:2'"</definedName>
    <definedName name="_AMO_ContentLocation_493133984_ROM_F0.SEC2.Princomp_1.SEC1.BDY.IMG7.0" hidden="1">"'&lt;ContentLocation path=""F0.SEC2.Princomp_1.SEC1.BDY.IMG7"" rsid=""493133984"" tag=""ROM"" fid=""0""&gt;_x000D_
  &lt;param n=""_NumRows"" v=""22"" /&gt;_x000D_
  &lt;param n=""_NumCols"" v=""10"" /&gt;_x000D_
  &lt;param n=""imageID"" v=""SASImage_862485283"" /&gt;_x000D_
  &lt;param n=""leftMar'"</definedName>
    <definedName name="_AMO_ContentLocation_493133984_ROM_F0.SEC2.Princomp_1.SEC1.BDY.IMG7.1" hidden="1">"'gin"" v=""1"" /&gt;_x000D_
&lt;/ContentLocation&gt;'"</definedName>
    <definedName name="_AMO_ContentLocation_493133984_ROM_F0.SEC2.Princomp_1.SEC1.BDY.Number_of_Observations__Variables_and_Partial_Variables" hidden="1">"'Partitions:2'"</definedName>
    <definedName name="_AMO_ContentLocation_493133984_ROM_F0.SEC2.Princomp_1.SEC1.BDY.Number_of_Observations__Variables_and_Partial_Variables.0" hidden="1">"'&lt;ContentLocation path=""F0.SEC2.Princomp_1.SEC1.BDY.Number_of_Observations__Variables_and_Partial_Variables"" rsid=""493133984"" tag=""ROM"" fid=""0""&gt;_x000D_
  &lt;param n=""_NumRows"" v=""2"" /&gt;_x000D_
  &lt;param n=""_NumCols"" v=""2"" /&gt;_x000D_
  &lt;param n=""tableSig"" v'"</definedName>
    <definedName name="_AMO_ContentLocation_493133984_ROM_F0.SEC2.Princomp_1.SEC1.BDY.Number_of_Observations__Variables_and_Partial_Variables.1" hidden="1">"'=""R:R=2:C=2:FCR=1:FCC=1"" /&gt;_x000D_
  &lt;param n=""leftMargin"" v=""4"" /&gt;_x000D_
&lt;/ContentLocation&gt;'"</definedName>
    <definedName name="_AMO_ContentLocation_493133984_ROM_F0.SEC2.Princomp_1.SEC1.BDY.Simple_Statistics" hidden="1">"'Partitions:2'"</definedName>
    <definedName name="_AMO_ContentLocation_493133984_ROM_F0.SEC2.Princomp_1.SEC1.BDY.Simple_Statistics.0" hidden="1">"'&lt;ContentLocation path=""F0.SEC2.Princomp_1.SEC1.BDY.Simple_Statistics"" rsid=""493133984"" tag=""ROM"" fid=""0""&gt;_x000D_
  &lt;param n=""_NumRows"" v=""4"" /&gt;_x000D_
  &lt;param n=""_NumCols"" v=""8"" /&gt;_x000D_
  &lt;param n=""tableSig"" v=""R:R=4:C=8:FCR=3:FCC=1:RSP.1=1,H,8""'"</definedName>
    <definedName name="_AMO_ContentLocation_493133984_ROM_F0.SEC2.Princomp_1.SEC1.BDY.Simple_Statistics.1" hidden="1">"' /&gt;_x000D_
  &lt;param n=""leftMargin"" v=""1"" /&gt;_x000D_
&lt;/ContentLocation&gt;'"</definedName>
    <definedName name="_AMO_ContentLocation_493133984_ROM_F0.SEC2.Princomp_1.SEC1.BDY.Total_Variance" hidden="1">"'Partitions:2'"</definedName>
    <definedName name="_AMO_ContentLocation_493133984_ROM_F0.SEC2.Princomp_1.SEC1.BDY.Total_Variance.0" hidden="1">"'&lt;ContentLocation path=""F0.SEC2.Princomp_1.SEC1.BDY.Total_Variance"" rsid=""493133984"" tag=""ROM"" fid=""0""&gt;_x000D_
  &lt;param n=""_NumRows"" v=""1"" /&gt;_x000D_
  &lt;param n=""_NumCols"" v=""2"" /&gt;_x000D_
  &lt;param n=""tableSig"" v=""R:R=1:C=2:FCR=1:FCC=1"" /&gt;_x000D_
  &lt;para'"</definedName>
    <definedName name="_AMO_ContentLocation_493133984_ROM_F0.SEC2.Princomp_1.SEC1.BDY.Total_Variance.1" hidden="1">"'m n=""leftMargin"" v=""4"" /&gt;_x000D_
&lt;/ContentLocation&gt;'"</definedName>
    <definedName name="_AMO_ContentLocation_493133984_ROM_F0.SEC2.Princomp_1.SEC1.FTR.TXT1" hidden="1">"'&lt;ContentLocation path=""F0.SEC2.Princomp_1.SEC1.FTR.TXT1"" rsid=""493133984"" tag=""ROM"" fid=""0""&gt;_x000D_
  &lt;param n=""_NumRows"" v=""1"" /&gt;_x000D_
  &lt;param n=""_NumCols"" v=""10"" /&gt;_x000D_
&lt;/ContentLocation&gt;'"</definedName>
    <definedName name="_AMO_ContentLocation_493133984_ROM_F0.SEC2.Princomp_1.SEC1.HDR.TXT1" hidden="1">"'&lt;ContentLocation path=""F0.SEC2.Princomp_1.SEC1.HDR.TXT1"" rsid=""493133984"" tag=""ROM"" fid=""0""&gt;_x000D_
  &lt;param n=""_NumRows"" v=""1"" /&gt;_x000D_
  &lt;param n=""_NumCols"" v=""10"" /&gt;_x000D_
&lt;/ContentLocation&gt;'"</definedName>
    <definedName name="_AMO_SingleObject_227322489_ROM_F0.SEC2.Factor_1.SEC1.BDY.Number_of_Observations" localSheetId="12" hidden="1">'[1]2 Fact JMP'!#REF!</definedName>
    <definedName name="_AMO_SingleObject_227322489_ROM_F0.SEC2.Factor_1.SEC1.BDY.Number_of_Observations" localSheetId="3" hidden="1">'[1]2 Fact JMP'!#REF!</definedName>
    <definedName name="_AMO_SingleObject_227322489_ROM_F0.SEC2.Factor_1.SEC1.BDY.Number_of_Observations" hidden="1">'[1]2 Fact JMP'!#REF!</definedName>
    <definedName name="_AMO_SingleObject_227322489_ROM_F0.SEC2.Factor_1.SEC1.FTR.Initial_Factor_Solution" localSheetId="12" hidden="1">'[1]2 Fact JMP'!#REF!</definedName>
    <definedName name="_AMO_SingleObject_227322489_ROM_F0.SEC2.Factor_1.SEC1.FTR.Initial_Factor_Solution" localSheetId="3" hidden="1">'[1]2 Fact JMP'!#REF!</definedName>
    <definedName name="_AMO_SingleObject_227322489_ROM_F0.SEC2.Factor_1.SEC1.FTR.Initial_Factor_Solution" hidden="1">'[1]2 Fact JMP'!#REF!</definedName>
    <definedName name="_AMO_SingleObject_227322489_ROM_F0.SEC2.Factor_1.SEC1.HDR.TXT1" localSheetId="12" hidden="1">'[1]2 Fact JMP'!#REF!</definedName>
    <definedName name="_AMO_SingleObject_227322489_ROM_F0.SEC2.Factor_1.SEC1.HDR.TXT1" localSheetId="3" hidden="1">'[1]2 Fact JMP'!#REF!</definedName>
    <definedName name="_AMO_SingleObject_227322489_ROM_F0.SEC2.Factor_1.SEC1.HDR.TXT1" hidden="1">'[1]2 Fact JMP'!#REF!</definedName>
    <definedName name="_AMO_SingleObject_227322489_ROM_F0.SEC2.Factor_1.SEC2.HDR.Initial_Factor_Solution" localSheetId="12" hidden="1">'[1]2 Fact JMP'!#REF!</definedName>
    <definedName name="_AMO_SingleObject_227322489_ROM_F0.SEC2.Factor_1.SEC2.HDR.Initial_Factor_Solution" localSheetId="3" hidden="1">'[1]2 Fact JMP'!#REF!</definedName>
    <definedName name="_AMO_SingleObject_227322489_ROM_F0.SEC2.Factor_1.SEC2.HDR.Initial_Factor_Solution" hidden="1">'[1]2 Fact JMP'!#REF!</definedName>
    <definedName name="_AMO_SingleObject_227322489_ROM_F0.SEC2.Factor_1.SEC2.SEC2.HDR.Initial_Factor_Solution" localSheetId="12" hidden="1">'[1]2 Fact JMP'!#REF!</definedName>
    <definedName name="_AMO_SingleObject_227322489_ROM_F0.SEC2.Factor_1.SEC2.SEC2.HDR.Initial_Factor_Solution" localSheetId="3" hidden="1">'[1]2 Fact JMP'!#REF!</definedName>
    <definedName name="_AMO_SingleObject_227322489_ROM_F0.SEC2.Factor_1.SEC2.SEC2.HDR.Initial_Factor_Solution" hidden="1">'[1]2 Fact JMP'!#REF!</definedName>
    <definedName name="_AMO_SingleObject_227322489_ROM_F0.SEC2.Factor_1.SEC2.SEC2.SEC2.BDY.Initial_Factor_Solution_Eigenvalues" localSheetId="12" hidden="1">'[1]2 Fact JMP'!#REF!</definedName>
    <definedName name="_AMO_SingleObject_227322489_ROM_F0.SEC2.Factor_1.SEC2.SEC2.SEC2.BDY.Initial_Factor_Solution_Eigenvalues" localSheetId="3" hidden="1">'[1]2 Fact JMP'!#REF!</definedName>
    <definedName name="_AMO_SingleObject_227322489_ROM_F0.SEC2.Factor_1.SEC2.SEC2.SEC2.BDY.Initial_Factor_Solution_Eigenvalues" hidden="1">'[1]2 Fact JMP'!#REF!</definedName>
    <definedName name="_AMO_SingleObject_227322489_ROM_F0.SEC2.Factor_1.SEC2.SEC2.SEC2.HDR.Initial_Factor_Solution" localSheetId="12" hidden="1">'[1]2 Fact JMP'!#REF!</definedName>
    <definedName name="_AMO_SingleObject_227322489_ROM_F0.SEC2.Factor_1.SEC2.SEC2.SEC2.HDR.Initial_Factor_Solution" localSheetId="3" hidden="1">'[1]2 Fact JMP'!#REF!</definedName>
    <definedName name="_AMO_SingleObject_227322489_ROM_F0.SEC2.Factor_1.SEC2.SEC2.SEC2.HDR.Initial_Factor_Solution" hidden="1">'[1]2 Fact JMP'!#REF!</definedName>
    <definedName name="_AMO_SingleObject_227322489_ROM_F0.SEC2.Factor_1.SEC2.SEC2.SEC3.BDY.Initial_Factor_Solution_Factor_Pattern" localSheetId="12" hidden="1">'[1]2 Fact JMP'!#REF!</definedName>
    <definedName name="_AMO_SingleObject_227322489_ROM_F0.SEC2.Factor_1.SEC2.SEC2.SEC3.BDY.Initial_Factor_Solution_Factor_Pattern" localSheetId="3" hidden="1">'[1]2 Fact JMP'!#REF!</definedName>
    <definedName name="_AMO_SingleObject_227322489_ROM_F0.SEC2.Factor_1.SEC2.SEC2.SEC3.BDY.Initial_Factor_Solution_Factor_Pattern" hidden="1">'[1]2 Fact JMP'!#REF!</definedName>
    <definedName name="_AMO_SingleObject_227322489_ROM_F0.SEC2.Factor_1.SEC2.SEC2.SEC3.BDY.Initial_Factor_Solution_Final_Communalities" localSheetId="12" hidden="1">'[1]2 Fact JMP'!#REF!</definedName>
    <definedName name="_AMO_SingleObject_227322489_ROM_F0.SEC2.Factor_1.SEC2.SEC2.SEC3.BDY.Initial_Factor_Solution_Final_Communalities" localSheetId="3" hidden="1">'[1]2 Fact JMP'!#REF!</definedName>
    <definedName name="_AMO_SingleObject_227322489_ROM_F0.SEC2.Factor_1.SEC2.SEC2.SEC3.BDY.Initial_Factor_Solution_Final_Communalities" hidden="1">'[1]2 Fact JMP'!#REF!</definedName>
    <definedName name="_AMO_SingleObject_227322489_ROM_F0.SEC2.Factor_1.SEC2.SEC2.SEC3.BDY.Initial_Factor_Solution_Variance_Explained" localSheetId="12" hidden="1">'[1]2 Fact JMP'!#REF!</definedName>
    <definedName name="_AMO_SingleObject_227322489_ROM_F0.SEC2.Factor_1.SEC2.SEC2.SEC3.BDY.Initial_Factor_Solution_Variance_Explained" localSheetId="3" hidden="1">'[1]2 Fact JMP'!#REF!</definedName>
    <definedName name="_AMO_SingleObject_227322489_ROM_F0.SEC2.Factor_1.SEC2.SEC2.SEC3.BDY.Initial_Factor_Solution_Variance_Explained" hidden="1">'[1]2 Fact JMP'!#REF!</definedName>
    <definedName name="_AMO_SingleObject_227322489_ROM_F0.SEC2.Factor_1.SEC2.SEC2.SEC3.FTR.TXT1" localSheetId="12" hidden="1">'[1]2 Fact JMP'!#REF!</definedName>
    <definedName name="_AMO_SingleObject_227322489_ROM_F0.SEC2.Factor_1.SEC2.SEC2.SEC3.FTR.TXT1" localSheetId="3" hidden="1">'[1]2 Fact JMP'!#REF!</definedName>
    <definedName name="_AMO_SingleObject_227322489_ROM_F0.SEC2.Factor_1.SEC2.SEC2.SEC3.FTR.TXT1" hidden="1">'[1]2 Fact JMP'!#REF!</definedName>
    <definedName name="_AMO_SingleObject_227322489_ROM_F0.SEC2.Factor_1.SEC2.SEC2.SEC3.HDR.Initial_Factor_Solution" localSheetId="12" hidden="1">'[1]2 Fact JMP'!#REF!</definedName>
    <definedName name="_AMO_SingleObject_227322489_ROM_F0.SEC2.Factor_1.SEC2.SEC2.SEC3.HDR.Initial_Factor_Solution" localSheetId="3" hidden="1">'[1]2 Fact JMP'!#REF!</definedName>
    <definedName name="_AMO_SingleObject_227322489_ROM_F0.SEC2.Factor_1.SEC2.SEC2.SEC3.HDR.Initial_Factor_Solution" hidden="1">'[1]2 Fact JMP'!#REF!</definedName>
    <definedName name="_AMO_SingleObject_227322489_ROM_F0.SEC2.Factor_1.SEC3.HDR.TXT1" localSheetId="12" hidden="1">'[1]2 Fact JMP'!#REF!</definedName>
    <definedName name="_AMO_SingleObject_227322489_ROM_F0.SEC2.Factor_1.SEC3.HDR.TXT1" localSheetId="3" hidden="1">'[1]2 Fact JMP'!#REF!</definedName>
    <definedName name="_AMO_SingleObject_227322489_ROM_F0.SEC2.Factor_1.SEC3.HDR.TXT1" hidden="1">'[1]2 Fact JMP'!#REF!</definedName>
    <definedName name="_AMO_SingleObject_227322489_ROM_F0.SEC2.Factor_1.SEC3.SEC2.BDY.Rotated_Factor_Solution_Final_Communalities" localSheetId="12" hidden="1">'[1]2 Fact JMP'!#REF!</definedName>
    <definedName name="_AMO_SingleObject_227322489_ROM_F0.SEC2.Factor_1.SEC3.SEC2.BDY.Rotated_Factor_Solution_Final_Communalities" localSheetId="3" hidden="1">'[1]2 Fact JMP'!#REF!</definedName>
    <definedName name="_AMO_SingleObject_227322489_ROM_F0.SEC2.Factor_1.SEC3.SEC2.BDY.Rotated_Factor_Solution_Final_Communalities" hidden="1">'[1]2 Fact JMP'!#REF!</definedName>
    <definedName name="_AMO_SingleObject_227322489_ROM_F0.SEC2.Factor_1.SEC3.SEC2.BDY.Rotated_Factor_Solution_Orthogonal_Transformation_Matrix" localSheetId="12" hidden="1">'[1]2 Fact JMP'!#REF!</definedName>
    <definedName name="_AMO_SingleObject_227322489_ROM_F0.SEC2.Factor_1.SEC3.SEC2.BDY.Rotated_Factor_Solution_Orthogonal_Transformation_Matrix" localSheetId="3" hidden="1">'[1]2 Fact JMP'!#REF!</definedName>
    <definedName name="_AMO_SingleObject_227322489_ROM_F0.SEC2.Factor_1.SEC3.SEC2.BDY.Rotated_Factor_Solution_Orthogonal_Transformation_Matrix" hidden="1">'[1]2 Fact JMP'!#REF!</definedName>
    <definedName name="_AMO_SingleObject_227322489_ROM_F0.SEC2.Factor_1.SEC3.SEC2.BDY.Rotated_Factor_Solution_Rotated_Factor_Pattern" localSheetId="12" hidden="1">'[1]2 Fact JMP'!#REF!</definedName>
    <definedName name="_AMO_SingleObject_227322489_ROM_F0.SEC2.Factor_1.SEC3.SEC2.BDY.Rotated_Factor_Solution_Rotated_Factor_Pattern" localSheetId="3" hidden="1">'[1]2 Fact JMP'!#REF!</definedName>
    <definedName name="_AMO_SingleObject_227322489_ROM_F0.SEC2.Factor_1.SEC3.SEC2.BDY.Rotated_Factor_Solution_Rotated_Factor_Pattern" hidden="1">'[1]2 Fact JMP'!#REF!</definedName>
    <definedName name="_AMO_SingleObject_227322489_ROM_F0.SEC2.Factor_1.SEC3.SEC2.BDY.Rotated_Factor_Solution_Variance_Explained" localSheetId="12" hidden="1">'[1]2 Fact JMP'!#REF!</definedName>
    <definedName name="_AMO_SingleObject_227322489_ROM_F0.SEC2.Factor_1.SEC3.SEC2.BDY.Rotated_Factor_Solution_Variance_Explained" localSheetId="3" hidden="1">'[1]2 Fact JMP'!#REF!</definedName>
    <definedName name="_AMO_SingleObject_227322489_ROM_F0.SEC2.Factor_1.SEC3.SEC2.BDY.Rotated_Factor_Solution_Variance_Explained" hidden="1">'[1]2 Fact JMP'!#REF!</definedName>
    <definedName name="_AMO_SingleObject_227322489_ROM_F0.SEC2.Factor_1.SEC3.SEC2.FTR.TXT1" localSheetId="12" hidden="1">'[1]2 Fact JMP'!#REF!</definedName>
    <definedName name="_AMO_SingleObject_227322489_ROM_F0.SEC2.Factor_1.SEC3.SEC2.FTR.TXT1" localSheetId="3" hidden="1">'[1]2 Fact JMP'!#REF!</definedName>
    <definedName name="_AMO_SingleObject_227322489_ROM_F0.SEC2.Factor_1.SEC3.SEC2.FTR.TXT1" hidden="1">'[1]2 Fact JMP'!#REF!</definedName>
    <definedName name="_AMO_SingleObject_227322489_ROM_F0.SEC2.Factor_1.SEC3.SEC2.HDR.TXT1" localSheetId="12" hidden="1">'[1]2 Fact JMP'!#REF!</definedName>
    <definedName name="_AMO_SingleObject_227322489_ROM_F0.SEC2.Factor_1.SEC3.SEC2.HDR.TXT1" localSheetId="3" hidden="1">'[1]2 Fact JMP'!#REF!</definedName>
    <definedName name="_AMO_SingleObject_227322489_ROM_F0.SEC2.Factor_1.SEC3.SEC2.HDR.TXT1" hidden="1">'[1]2 Fact JMP'!#REF!</definedName>
    <definedName name="_AMO_SingleObject_493133984_ROM_F0.SEC2.Princomp_1.SEC1.BDY.Covariance_Matrix" localSheetId="12" hidden="1">'[1]Scree JMP'!#REF!</definedName>
    <definedName name="_AMO_SingleObject_493133984_ROM_F0.SEC2.Princomp_1.SEC1.BDY.Covariance_Matrix" localSheetId="3" hidden="1">'[1]Scree JMP'!#REF!</definedName>
    <definedName name="_AMO_SingleObject_493133984_ROM_F0.SEC2.Princomp_1.SEC1.BDY.Covariance_Matrix" hidden="1">'[1]Scree JMP'!#REF!</definedName>
    <definedName name="_AMO_SingleObject_493133984_ROM_F0.SEC2.Princomp_1.SEC1.BDY.Eigenvalues_of_the_Covariance_Matrix" localSheetId="12" hidden="1">'[1]Scree JMP'!#REF!</definedName>
    <definedName name="_AMO_SingleObject_493133984_ROM_F0.SEC2.Princomp_1.SEC1.BDY.Eigenvalues_of_the_Covariance_Matrix" localSheetId="3" hidden="1">'[1]Scree JMP'!#REF!</definedName>
    <definedName name="_AMO_SingleObject_493133984_ROM_F0.SEC2.Princomp_1.SEC1.BDY.Eigenvalues_of_the_Covariance_Matrix" hidden="1">'[1]Scree JMP'!#REF!</definedName>
    <definedName name="_AMO_SingleObject_493133984_ROM_F0.SEC2.Princomp_1.SEC1.BDY.Eigenvectors" localSheetId="12" hidden="1">'[1]Scree JMP'!#REF!</definedName>
    <definedName name="_AMO_SingleObject_493133984_ROM_F0.SEC2.Princomp_1.SEC1.BDY.Eigenvectors" localSheetId="3" hidden="1">'[1]Scree JMP'!#REF!</definedName>
    <definedName name="_AMO_SingleObject_493133984_ROM_F0.SEC2.Princomp_1.SEC1.BDY.Eigenvectors" hidden="1">'[1]Scree JMP'!#REF!</definedName>
    <definedName name="_AMO_SingleObject_493133984_ROM_F0.SEC2.Princomp_1.SEC1.BDY.IMG7" localSheetId="12" hidden="1">'[1]Scree JMP'!#REF!</definedName>
    <definedName name="_AMO_SingleObject_493133984_ROM_F0.SEC2.Princomp_1.SEC1.BDY.IMG7" localSheetId="3" hidden="1">'[1]Scree JMP'!#REF!</definedName>
    <definedName name="_AMO_SingleObject_493133984_ROM_F0.SEC2.Princomp_1.SEC1.BDY.IMG7" hidden="1">'[1]Scree JMP'!#REF!</definedName>
    <definedName name="_AMO_SingleObject_493133984_ROM_F0.SEC2.Princomp_1.SEC1.BDY.Number_of_Observations__Variables_and_Partial_Variables" localSheetId="12" hidden="1">'[1]Scree JMP'!#REF!</definedName>
    <definedName name="_AMO_SingleObject_493133984_ROM_F0.SEC2.Princomp_1.SEC1.BDY.Number_of_Observations__Variables_and_Partial_Variables" localSheetId="3" hidden="1">'[1]Scree JMP'!#REF!</definedName>
    <definedName name="_AMO_SingleObject_493133984_ROM_F0.SEC2.Princomp_1.SEC1.BDY.Number_of_Observations__Variables_and_Partial_Variables" hidden="1">'[1]Scree JMP'!#REF!</definedName>
    <definedName name="_AMO_SingleObject_493133984_ROM_F0.SEC2.Princomp_1.SEC1.BDY.Simple_Statistics" localSheetId="12" hidden="1">'[1]Scree JMP'!#REF!</definedName>
    <definedName name="_AMO_SingleObject_493133984_ROM_F0.SEC2.Princomp_1.SEC1.BDY.Simple_Statistics" localSheetId="3" hidden="1">'[1]Scree JMP'!#REF!</definedName>
    <definedName name="_AMO_SingleObject_493133984_ROM_F0.SEC2.Princomp_1.SEC1.BDY.Simple_Statistics" hidden="1">'[1]Scree JMP'!#REF!</definedName>
    <definedName name="_AMO_SingleObject_493133984_ROM_F0.SEC2.Princomp_1.SEC1.BDY.Total_Variance" localSheetId="12" hidden="1">'[1]Scree JMP'!#REF!</definedName>
    <definedName name="_AMO_SingleObject_493133984_ROM_F0.SEC2.Princomp_1.SEC1.BDY.Total_Variance" localSheetId="3" hidden="1">'[1]Scree JMP'!#REF!</definedName>
    <definedName name="_AMO_SingleObject_493133984_ROM_F0.SEC2.Princomp_1.SEC1.BDY.Total_Variance" hidden="1">'[1]Scree JMP'!#REF!</definedName>
    <definedName name="_AMO_SingleObject_493133984_ROM_F0.SEC2.Princomp_1.SEC1.FTR.TXT1" localSheetId="12" hidden="1">'[1]Scree JMP'!#REF!</definedName>
    <definedName name="_AMO_SingleObject_493133984_ROM_F0.SEC2.Princomp_1.SEC1.FTR.TXT1" localSheetId="3" hidden="1">'[1]Scree JMP'!#REF!</definedName>
    <definedName name="_AMO_SingleObject_493133984_ROM_F0.SEC2.Princomp_1.SEC1.FTR.TXT1" hidden="1">'[1]Scree JMP'!#REF!</definedName>
    <definedName name="_AMO_SingleObject_493133984_ROM_F0.SEC2.Princomp_1.SEC1.HDR.TXT1" localSheetId="12" hidden="1">'[1]Scree JMP'!#REF!</definedName>
    <definedName name="_AMO_SingleObject_493133984_ROM_F0.SEC2.Princomp_1.SEC1.HDR.TXT1" localSheetId="3" hidden="1">'[1]Scree JMP'!#REF!</definedName>
    <definedName name="_AMO_SingleObject_493133984_ROM_F0.SEC2.Princomp_1.SEC1.HDR.TXT1" hidden="1">'[1]Scree JMP'!#REF!</definedName>
    <definedName name="_AMO_SingleValue_227322489_TaskState" hidden="1">"'Partitions:7'"</definedName>
    <definedName name="_AMO_SingleValue_227322489_TaskState.0" hidden="1">"'SASUNICODE1VpZb+JIEK7nkfY/RPO8GyZgw440h5KQzKAEwgLD5g2BQ2bRcEQYVsm/36+q3cQXpo2JvQjJdHdVf3X13f2JvtIzzWhKJ/QvjWlJLk1oQXP6TO/pjE7pA/5PQJmTg/IHUOf0U6hrWtEj/UF/Iv2VvtBv9I4+UY+GwPiFOnOkZqjJvNdIO+BfQMIJnQttSi8izRUJSjrzWpBaEclaOiPOhNZF3S7Kr+gbvlqWi3QT+kwhYQKkI'"</definedName>
    <definedName name="_AMO_SingleValue_227322489_TaskState.1" hidden="1">"'ZAm+K6A+Tvq90OW2eA/A/aHjRTmuvQQ1uBlref4so1L0ZU52siPkJ7AlhtQX6DBAvLHgjrCvw1vjOEVBxaM6CO+FpUh6yNy7zc+6m80ZLQxJC/wzylHLGAtg/7rolzZM4AH6pIeejhuAnIQ5R6aKH+ynS0p47yDvCs5jeyixsrTa436c+ErGcsp5ySnkpMcKyc5dk5yqjnJqR1ITsmoz2juNjgX9CS9foVemq5/6dr+fhVG/Cb5NUq2j3NN'"</definedName>
    <definedName name="_AMO_SingleValue_227322489_TaskState.2" hidden="1">"'sekfGTWzYLbEI35kN1R3gv8k5Duktd23MuKuQjLi8AaQ/BiQ+irBj+gmxsLPGZRZxyh+jdHsB3TqSby5FUyF9ihthvPBdrAd7cxD4LakuJTvWMIl8O+ogyh/Fj6NVhc7HVBc2OegPo/tKx+evwX6Ze/WpxyyiOeRtWfPbi3LhlqWM2pZMdSnYqhPJaM+lqE+lqE+VkZ9bEN9bEN97Iz6VA31qRrqU82oT81Qn5qhPjUjfUopxp+S0Wi4nft'"</definedName>
    <definedName name="_AMO_SingleValue_227322489_TaskState.3" hidden="1">"'1VE7DYzq2x4+7TZmLeLZ7Dlm6fYy/QG4h63g//iXq9xGLDjXwbSF/5a22hzHjUilHG9tin5pX+qLNescsVhf0uHVGOgmDzTrYEa8+xMw4LubtK/orhjIE/wP82EHbuY6hO/hdINfydiyX+A0SbQlTzfVXUZx4FjRlb8Za816F29Cz5JhzJjk9r5n0xPuYGTDJijyiVj7yqJVziFp0RVB01CpHHrVKDlGLrpuKjpp15FGzcohadHVZdNTsI4'"</definedName>
    <definedName name="_AMO_SingleValue_227322489_TaskState.4" hidden="1">"'+anUPUomvwoqNWPfKoVXOIWnSnUnTUakcetVoOUYvu50yits/uY98zrg7K9Nmf/8TusGddLdBa3t4ryymX3ss18X8fQtu2k3urvfJbRKAlbXUW6Vmvth0yKjfwYoO6iEsnQaJZZP4GSgPt9Lt3lpkFS+3as6L429xunPzaSdpzgqm0j/RnH21ocmccjf1OfpK81BFa2ts9Xctvry4L1tKlakyIcqe/ZTSpEb5rjL9hnAqCvu95BH21yfEMc'"</definedName>
    <definedName name="_AMO_SingleValue_227322489_TaskState.5" hidden="1">"'x0o2ffeKf7WsRjZlQJlWwXKtguUXS1Qdi0X2aVUvTlaK1qSVC9OK9Nx607eStQDK0M/WrjmQkbQsay01JpxBB357YSaTfnm4MZH02thP2WG8qWHx6U9/MYofZKXIcpPYUmqTh+06Gzw4Gncw8j+5Gmq7HqSr0ZnRI7GSyhaSRZr//g53I3fgre7h/CIvoEJIg+wHriXW4BbpHf5Yynzqr65N0Xc5cU26dc47iYu23cT/LrmRTAaoHbFYz+A'"</definedName>
    <definedName name="_AMO_SingleValue_227322489_TaskState.6" hidden="1">"'3ZZvHTr16FzWcD3QbpG+8HRRfOH+FIxA9sjpPqCs4ZdBh4of+7ob8LaWlTWO6ZD/X/HsCt00ruHytxr9GqCYjn3nHiK/eNN8h2gxu9tEcL8ZF1e2Q0U12b/J616O+ULe0TmSfqWoVsDnCuzNkYenvJn2Zd9poAVznaXguuBWHOqsZf+3g6fwEVup9tnqTWT4zHc/m3S6C7/eZNI9jBTVOHojtD1CpQ3eF/oP'"</definedName>
    <definedName name="_AMO_SingleValue_493133984_TaskState" hidden="1">"'Partitions:7'"</definedName>
    <definedName name="_AMO_SingleValue_493133984_TaskState.0" hidden="1">"'SASUNICODEzVlZb9pAEJ7nSv0PUZ7TQIBcUpooCaSKEo4CJX2LOEzqhqPC0MK/7zdjr2+DAYPzAN5rvrl2ZtbrK7qhOQ1pQAf0lzSakEE6jWlEX+mQTuiYsngeYGZEXYz3MDuiN5md0ZT69IUu0L6ha/pMn+iKmtQGxjtoRmgNQclra0DWBUOnPxhnfvfAG6LH3Bh/CrpDWw6mKoB/XmRQcjD2UOYadIvfMZXoG/4VVwPtMiQbAE0HUlv4t'"</definedName>
    <definedName name="_AMO_SingleValue_493133984_TaskState.1" hidden="1">"'tHT6Aj0LZ+Op1h/AuyszeVIJDMRZljL8rN8rO1EJOcVNfQ7aOvQ6AmzC0gwBn9NUDt4nsIuGuzThQYdusR/gXLgdYneoW2tli0ho2lik4G0uqIBS+m1ZAPjpj6vsEBR2m0Lx1iC7EX5CUlMe7KeFRnjfhd9Q3oK2QDF1JJrBvqRrMvE5pPbE5/8nvgU9sTndE98zvbE5zwhPplYMaNWc94ZI8dw1E8RpevFl6J2x5UfsYq2QnrG00AvmPsc'"</definedName>
    <definedName name="_AMO_SingleValue_493133984_TaskState.2" hidden="1">"'Ch1PQ2J3JNZYSDYykD8Wssbh5EY2lmrpXunlzVQTyWID0UqhsU0NGeVVfZHEEO5uWy/HdbIr53UtgMr5chbAzKyhVyaWtaM88yg1JY4vKrLTgjUqrEJxnr+zdh3PzWSv9KzK1Zaa0BNeZUEr0XepGGXMzaXnrORVZlwMZdbpZ5bu4B56D1KN3kSzuHpWEWUNaDvG/AD/U/Q02/ZKi67o2wvsDCVRlASrY2uMiP2NDDpHVXhFhjvbit9y7Av'"</definedName>
    <definedName name="_AMO_SingleValue_493133984_TaskState.3" hidden="1">"'BZl+Yds0u5eXdoetoGL1Xo1CiPHuH3lhORqs92aBfGP1nebQBeTjGNduvfl3dsejsvfAITU6usuQcjqq5HV0qbuJIuguZaiLTVNaMLIo+1g5iWm8XMjWEG3uwJPtLl5qjpWybYPaLJ094JETFTV3m1j35Kip3ZVZjXio12kLFrYesXv8EHofCfw4PP30PBEGdhfqYn9o9jpUHz8imZ7LwE3k6vPMp8i6kyPs0Rd5nKfI+3wvvzFrRHKQKji'"</definedName>
    <definedName name="_AMO_SingleValue_493133984_TaskState.4" hidden="1">"'yjC5Mqbt6qynmx6MoPXjQvpVrtXmHYKPHOq6b9ddijTnwfwbgvQKjTk2uuYt2quGeGGJ9YteMeWjQDNdypWyxVCf6+x/8z2g59CxyC1WIiNUq9CW6G37Psot6cHIv9seyj7noM+3TrWJ0xu9DVwJou0PjuZiEYj1IL+e2vjnYFPKs4ydTE7j/ArYhK0sTvFZLcotqyRP796PXZ9r5We2i/Pi+G+sSUZHuPr4uelr8b4u1mwv72a97EOD9Zl'"</definedName>
    <definedName name="_AMO_SingleValue_493133984_TaskState.5" hidden="1">"'iT81xQdsjZu086J/F5sWmyVz1ZZXGGP5Q1nglVeu2yqfy5BC5yEWOBFJH5PVX9Fq25okvV7LkRrxekjaF2CJm+Sr5LVOx+it8PrI2jO934jICSrdyFEb8Vp11r7s9+uzk6PslvinZxuLUT+lqTWJWHt1TXPe6sUZltv/t3MjnWpZ2P5QmXevTozZoXjuxe2ZsfCM60Z9c1MtRuQ4Un6E6E3rHtjU5s4X9/8SD3RwbwZNr8q5nx6byZx1Fe+'"</definedName>
    <definedName name="_AMO_SingleValue_493133984_TaskState.6" hidden="1">"'45hnpG10jOYd1DYb8q4S5buMzeWa/gM='"</definedName>
    <definedName name="_AMO_XmlVersion" hidden="1">"'1'"</definedName>
    <definedName name="_V1">'JMP text data'!$A$1:$A$51</definedName>
    <definedName name="solver_adj" localSheetId="12" hidden="1">'2-2 POI exercise'!#REF!</definedName>
    <definedName name="solver_adj" localSheetId="13" hidden="1">'2-2 Sheet1'!$B$9</definedName>
    <definedName name="solver_adj" localSheetId="3" hidden="1">'POI exercise'!#REF!</definedName>
    <definedName name="solver_adj" localSheetId="4" hidden="1">Sheet5!$C$10</definedName>
    <definedName name="solver_cvg" localSheetId="12" hidden="1">0.0001</definedName>
    <definedName name="solver_cvg" localSheetId="13" hidden="1">0.0001</definedName>
    <definedName name="solver_cvg" localSheetId="3" hidden="1">0.0001</definedName>
    <definedName name="solver_cvg" localSheetId="4" hidden="1">0.0001</definedName>
    <definedName name="solver_drv" localSheetId="12" hidden="1">1</definedName>
    <definedName name="solver_drv" localSheetId="13" hidden="1">1</definedName>
    <definedName name="solver_drv" localSheetId="3" hidden="1">1</definedName>
    <definedName name="solver_drv" localSheetId="4" hidden="1">1</definedName>
    <definedName name="solver_eng" localSheetId="12" hidden="1">1</definedName>
    <definedName name="solver_eng" localSheetId="13" hidden="1">1</definedName>
    <definedName name="solver_eng" localSheetId="3" hidden="1">1</definedName>
    <definedName name="solver_eng" localSheetId="4" hidden="1">1</definedName>
    <definedName name="solver_est" localSheetId="12" hidden="1">1</definedName>
    <definedName name="solver_est" localSheetId="13" hidden="1">1</definedName>
    <definedName name="solver_est" localSheetId="3" hidden="1">1</definedName>
    <definedName name="solver_est" localSheetId="4" hidden="1">1</definedName>
    <definedName name="solver_itr" localSheetId="12" hidden="1">2147483647</definedName>
    <definedName name="solver_itr" localSheetId="13" hidden="1">2147483647</definedName>
    <definedName name="solver_itr" localSheetId="3" hidden="1">2147483647</definedName>
    <definedName name="solver_itr" localSheetId="4" hidden="1">2147483647</definedName>
    <definedName name="solver_mip" localSheetId="12" hidden="1">2147483647</definedName>
    <definedName name="solver_mip" localSheetId="13" hidden="1">2147483647</definedName>
    <definedName name="solver_mip" localSheetId="3" hidden="1">2147483647</definedName>
    <definedName name="solver_mip" localSheetId="4" hidden="1">2147483647</definedName>
    <definedName name="solver_mni" localSheetId="12" hidden="1">30</definedName>
    <definedName name="solver_mni" localSheetId="13" hidden="1">30</definedName>
    <definedName name="solver_mni" localSheetId="3" hidden="1">30</definedName>
    <definedName name="solver_mni" localSheetId="4" hidden="1">30</definedName>
    <definedName name="solver_mrt" localSheetId="12" hidden="1">0.075</definedName>
    <definedName name="solver_mrt" localSheetId="13" hidden="1">0.075</definedName>
    <definedName name="solver_mrt" localSheetId="3" hidden="1">0.075</definedName>
    <definedName name="solver_mrt" localSheetId="4" hidden="1">0.075</definedName>
    <definedName name="solver_msl" localSheetId="12" hidden="1">2</definedName>
    <definedName name="solver_msl" localSheetId="13" hidden="1">2</definedName>
    <definedName name="solver_msl" localSheetId="3" hidden="1">2</definedName>
    <definedName name="solver_msl" localSheetId="4" hidden="1">2</definedName>
    <definedName name="solver_neg" localSheetId="12" hidden="1">1</definedName>
    <definedName name="solver_neg" localSheetId="13" hidden="1">1</definedName>
    <definedName name="solver_neg" localSheetId="3" hidden="1">1</definedName>
    <definedName name="solver_neg" localSheetId="4" hidden="1">1</definedName>
    <definedName name="solver_nod" localSheetId="12" hidden="1">2147483647</definedName>
    <definedName name="solver_nod" localSheetId="13" hidden="1">2147483647</definedName>
    <definedName name="solver_nod" localSheetId="3" hidden="1">2147483647</definedName>
    <definedName name="solver_nod" localSheetId="4" hidden="1">2147483647</definedName>
    <definedName name="solver_num" localSheetId="12" hidden="1">0</definedName>
    <definedName name="solver_num" localSheetId="13" hidden="1">0</definedName>
    <definedName name="solver_num" localSheetId="3" hidden="1">0</definedName>
    <definedName name="solver_num" localSheetId="4" hidden="1">0</definedName>
    <definedName name="solver_nwt" localSheetId="12" hidden="1">1</definedName>
    <definedName name="solver_nwt" localSheetId="13" hidden="1">1</definedName>
    <definedName name="solver_nwt" localSheetId="3" hidden="1">1</definedName>
    <definedName name="solver_nwt" localSheetId="4" hidden="1">1</definedName>
    <definedName name="solver_opt" localSheetId="12" hidden="1">'2-2 POI exercise'!#REF!</definedName>
    <definedName name="solver_opt" localSheetId="13" hidden="1">'2-2 Sheet1'!$C$18</definedName>
    <definedName name="solver_opt" localSheetId="3" hidden="1">'POI exercise'!#REF!</definedName>
    <definedName name="solver_opt" localSheetId="4" hidden="1">Sheet5!$D$18</definedName>
    <definedName name="solver_pre" localSheetId="12" hidden="1">0.000001</definedName>
    <definedName name="solver_pre" localSheetId="13" hidden="1">0.000001</definedName>
    <definedName name="solver_pre" localSheetId="3" hidden="1">0.000001</definedName>
    <definedName name="solver_pre" localSheetId="4" hidden="1">0.000001</definedName>
    <definedName name="solver_rbv" localSheetId="12" hidden="1">1</definedName>
    <definedName name="solver_rbv" localSheetId="13" hidden="1">1</definedName>
    <definedName name="solver_rbv" localSheetId="3" hidden="1">1</definedName>
    <definedName name="solver_rbv" localSheetId="4" hidden="1">1</definedName>
    <definedName name="solver_rlx" localSheetId="12" hidden="1">2</definedName>
    <definedName name="solver_rlx" localSheetId="13" hidden="1">2</definedName>
    <definedName name="solver_rlx" localSheetId="3" hidden="1">2</definedName>
    <definedName name="solver_rlx" localSheetId="4" hidden="1">2</definedName>
    <definedName name="solver_rsd" localSheetId="12" hidden="1">0</definedName>
    <definedName name="solver_rsd" localSheetId="13" hidden="1">0</definedName>
    <definedName name="solver_rsd" localSheetId="3" hidden="1">0</definedName>
    <definedName name="solver_rsd" localSheetId="4" hidden="1">0</definedName>
    <definedName name="solver_scl" localSheetId="12" hidden="1">1</definedName>
    <definedName name="solver_scl" localSheetId="13" hidden="1">1</definedName>
    <definedName name="solver_scl" localSheetId="3" hidden="1">1</definedName>
    <definedName name="solver_scl" localSheetId="4" hidden="1">1</definedName>
    <definedName name="solver_sho" localSheetId="12" hidden="1">2</definedName>
    <definedName name="solver_sho" localSheetId="13" hidden="1">2</definedName>
    <definedName name="solver_sho" localSheetId="3" hidden="1">2</definedName>
    <definedName name="solver_sho" localSheetId="4" hidden="1">2</definedName>
    <definedName name="solver_ssz" localSheetId="12" hidden="1">100</definedName>
    <definedName name="solver_ssz" localSheetId="13" hidden="1">100</definedName>
    <definedName name="solver_ssz" localSheetId="3" hidden="1">100</definedName>
    <definedName name="solver_ssz" localSheetId="4" hidden="1">100</definedName>
    <definedName name="solver_tim" localSheetId="12" hidden="1">2147483647</definedName>
    <definedName name="solver_tim" localSheetId="13" hidden="1">2147483647</definedName>
    <definedName name="solver_tim" localSheetId="3" hidden="1">2147483647</definedName>
    <definedName name="solver_tim" localSheetId="4" hidden="1">2147483647</definedName>
    <definedName name="solver_tol" localSheetId="12" hidden="1">0.01</definedName>
    <definedName name="solver_tol" localSheetId="13" hidden="1">0.01</definedName>
    <definedName name="solver_tol" localSheetId="3" hidden="1">0.01</definedName>
    <definedName name="solver_tol" localSheetId="4" hidden="1">0.01</definedName>
    <definedName name="solver_typ" localSheetId="12" hidden="1">3</definedName>
    <definedName name="solver_typ" localSheetId="13" hidden="1">3</definedName>
    <definedName name="solver_typ" localSheetId="3" hidden="1">3</definedName>
    <definedName name="solver_typ" localSheetId="4" hidden="1">3</definedName>
    <definedName name="solver_val" localSheetId="12" hidden="1">0</definedName>
    <definedName name="solver_val" localSheetId="13" hidden="1">0</definedName>
    <definedName name="solver_val" localSheetId="3" hidden="1">0</definedName>
    <definedName name="solver_val" localSheetId="4" hidden="1">0</definedName>
    <definedName name="solver_ver" localSheetId="12" hidden="1">3</definedName>
    <definedName name="solver_ver" localSheetId="13" hidden="1">3</definedName>
    <definedName name="solver_ver" localSheetId="3" hidden="1">3</definedName>
    <definedName name="solver_ver" localSheetId="4" hidden="1">3</definedName>
  </definedNames>
  <calcPr calcId="162913"/>
</workbook>
</file>

<file path=xl/calcChain.xml><?xml version="1.0" encoding="utf-8"?>
<calcChain xmlns="http://schemas.openxmlformats.org/spreadsheetml/2006/main">
  <c r="AE4" i="20" l="1"/>
  <c r="AH4" i="20"/>
  <c r="AG4" i="20"/>
  <c r="AF4" i="20"/>
  <c r="AH5" i="20"/>
  <c r="AG5" i="20"/>
  <c r="AH3" i="20"/>
  <c r="AG3" i="20"/>
  <c r="P12" i="21"/>
  <c r="G17" i="25" l="1"/>
  <c r="F17" i="25"/>
  <c r="E17" i="25"/>
  <c r="D17" i="25"/>
  <c r="C17" i="25"/>
  <c r="B17" i="25"/>
  <c r="G16" i="25"/>
  <c r="F16" i="25"/>
  <c r="E16" i="25"/>
  <c r="D16" i="25"/>
  <c r="C16" i="25"/>
  <c r="B16" i="25"/>
  <c r="G15" i="25"/>
  <c r="F15" i="25"/>
  <c r="E15" i="25"/>
  <c r="D15" i="25"/>
  <c r="C15" i="25"/>
  <c r="B15" i="25"/>
  <c r="G14" i="25"/>
  <c r="F14" i="25"/>
  <c r="E14" i="25"/>
  <c r="D14" i="25"/>
  <c r="C14" i="25"/>
  <c r="B14" i="25"/>
  <c r="G13" i="25"/>
  <c r="F13" i="25"/>
  <c r="E13" i="25"/>
  <c r="D13" i="25"/>
  <c r="C13" i="25"/>
  <c r="B13" i="25"/>
  <c r="G12" i="25"/>
  <c r="F12" i="25"/>
  <c r="E12" i="25"/>
  <c r="D12" i="25"/>
  <c r="C12" i="25"/>
  <c r="B12" i="25"/>
  <c r="C18" i="25" s="1"/>
  <c r="I8" i="25"/>
  <c r="C8" i="25"/>
  <c r="M4" i="25"/>
  <c r="J2" i="25"/>
  <c r="I2" i="25" s="1"/>
  <c r="N54" i="24"/>
  <c r="J54" i="24"/>
  <c r="K53" i="24"/>
  <c r="N52" i="24"/>
  <c r="J52" i="24"/>
  <c r="K51" i="24"/>
  <c r="N50" i="24"/>
  <c r="J50" i="24"/>
  <c r="K49" i="24"/>
  <c r="N48" i="24"/>
  <c r="J48" i="24"/>
  <c r="K47" i="24"/>
  <c r="N46" i="24"/>
  <c r="J46" i="24"/>
  <c r="K45" i="24"/>
  <c r="N44" i="24"/>
  <c r="J44" i="24"/>
  <c r="K43" i="24"/>
  <c r="N42" i="24"/>
  <c r="J42" i="24"/>
  <c r="K41" i="24"/>
  <c r="N40" i="24"/>
  <c r="J40" i="24"/>
  <c r="K39" i="24"/>
  <c r="N38" i="24"/>
  <c r="J38" i="24"/>
  <c r="K37" i="24"/>
  <c r="N36" i="24"/>
  <c r="J36" i="24"/>
  <c r="K35" i="24"/>
  <c r="N34" i="24"/>
  <c r="J34" i="24"/>
  <c r="K33" i="24"/>
  <c r="N32" i="24"/>
  <c r="J32" i="24"/>
  <c r="K31" i="24"/>
  <c r="N30" i="24"/>
  <c r="J30" i="24"/>
  <c r="K29" i="24"/>
  <c r="N28" i="24"/>
  <c r="J28" i="24"/>
  <c r="K27" i="24"/>
  <c r="N26" i="24"/>
  <c r="J26" i="24"/>
  <c r="K25" i="24"/>
  <c r="N24" i="24"/>
  <c r="J24" i="24"/>
  <c r="K23" i="24"/>
  <c r="N22" i="24"/>
  <c r="J22" i="24"/>
  <c r="K21" i="24"/>
  <c r="N20" i="24"/>
  <c r="J20" i="24"/>
  <c r="K19" i="24"/>
  <c r="N18" i="24"/>
  <c r="J18" i="24"/>
  <c r="K17" i="24"/>
  <c r="N16" i="24"/>
  <c r="J16" i="24"/>
  <c r="K15" i="24"/>
  <c r="N14" i="24"/>
  <c r="J14" i="24"/>
  <c r="K13" i="24"/>
  <c r="N12" i="24"/>
  <c r="J12" i="24"/>
  <c r="K11" i="24"/>
  <c r="N10" i="24"/>
  <c r="J10" i="24"/>
  <c r="K9" i="24"/>
  <c r="N8" i="24"/>
  <c r="J8" i="24"/>
  <c r="K7" i="24"/>
  <c r="N6" i="24"/>
  <c r="J6" i="24"/>
  <c r="K5" i="24"/>
  <c r="G3" i="24"/>
  <c r="F3" i="24"/>
  <c r="E3" i="24"/>
  <c r="D3" i="24"/>
  <c r="C3" i="24"/>
  <c r="B3" i="24"/>
  <c r="G2" i="24"/>
  <c r="F2" i="24"/>
  <c r="E2" i="24"/>
  <c r="D2" i="24"/>
  <c r="C2" i="24"/>
  <c r="B2" i="24"/>
  <c r="G1" i="24"/>
  <c r="N53" i="24" s="1"/>
  <c r="F1" i="24"/>
  <c r="M52" i="24" s="1"/>
  <c r="E1" i="24"/>
  <c r="D1" i="24"/>
  <c r="K54" i="24" s="1"/>
  <c r="C1" i="24"/>
  <c r="J53" i="24" s="1"/>
  <c r="B1" i="24"/>
  <c r="I53" i="24" l="1"/>
  <c r="I51" i="24"/>
  <c r="I49" i="24"/>
  <c r="I47" i="24"/>
  <c r="I45" i="24"/>
  <c r="I43" i="24"/>
  <c r="I41" i="24"/>
  <c r="I39" i="24"/>
  <c r="I37" i="24"/>
  <c r="I35" i="24"/>
  <c r="I33" i="24"/>
  <c r="I31" i="24"/>
  <c r="I29" i="24"/>
  <c r="I27" i="24"/>
  <c r="I25" i="24"/>
  <c r="I23" i="24"/>
  <c r="I21" i="24"/>
  <c r="I19" i="24"/>
  <c r="I17" i="24"/>
  <c r="I15" i="24"/>
  <c r="I13" i="24"/>
  <c r="I11" i="24"/>
  <c r="I9" i="24"/>
  <c r="I7" i="24"/>
  <c r="I5" i="24"/>
  <c r="I14" i="24"/>
  <c r="M18" i="24"/>
  <c r="H2" i="24"/>
  <c r="I8" i="24"/>
  <c r="M12" i="24"/>
  <c r="I16" i="24"/>
  <c r="M20" i="24"/>
  <c r="I24" i="24"/>
  <c r="M28" i="24"/>
  <c r="I32" i="24"/>
  <c r="M36" i="24"/>
  <c r="I40" i="24"/>
  <c r="M44" i="24"/>
  <c r="I48" i="24"/>
  <c r="M53" i="24"/>
  <c r="M51" i="24"/>
  <c r="M49" i="24"/>
  <c r="M47" i="24"/>
  <c r="M45" i="24"/>
  <c r="M43" i="24"/>
  <c r="M41" i="24"/>
  <c r="M39" i="24"/>
  <c r="M37" i="24"/>
  <c r="M35" i="24"/>
  <c r="M33" i="24"/>
  <c r="M31" i="24"/>
  <c r="M29" i="24"/>
  <c r="M27" i="24"/>
  <c r="M25" i="24"/>
  <c r="M23" i="24"/>
  <c r="M21" i="24"/>
  <c r="M19" i="24"/>
  <c r="M17" i="24"/>
  <c r="M15" i="24"/>
  <c r="M13" i="24"/>
  <c r="M11" i="24"/>
  <c r="M9" i="24"/>
  <c r="M7" i="24"/>
  <c r="M5" i="24"/>
  <c r="I6" i="24"/>
  <c r="M10" i="24"/>
  <c r="I22" i="24"/>
  <c r="M26" i="24"/>
  <c r="I30" i="24"/>
  <c r="M34" i="24"/>
  <c r="I38" i="24"/>
  <c r="M42" i="24"/>
  <c r="I46" i="24"/>
  <c r="M50" i="24"/>
  <c r="I54" i="24"/>
  <c r="M6" i="24"/>
  <c r="I10" i="24"/>
  <c r="M14" i="24"/>
  <c r="I18" i="24"/>
  <c r="M22" i="24"/>
  <c r="I26" i="24"/>
  <c r="M30" i="24"/>
  <c r="I34" i="24"/>
  <c r="M38" i="24"/>
  <c r="I42" i="24"/>
  <c r="M46" i="24"/>
  <c r="I50" i="24"/>
  <c r="M54" i="24"/>
  <c r="L54" i="24"/>
  <c r="L52" i="24"/>
  <c r="L50" i="24"/>
  <c r="L48" i="24"/>
  <c r="L46" i="24"/>
  <c r="L44" i="24"/>
  <c r="L42" i="24"/>
  <c r="L40" i="24"/>
  <c r="L38" i="24"/>
  <c r="L36" i="24"/>
  <c r="L34" i="24"/>
  <c r="L32" i="24"/>
  <c r="L30" i="24"/>
  <c r="L28" i="24"/>
  <c r="L26" i="24"/>
  <c r="L24" i="24"/>
  <c r="L22" i="24"/>
  <c r="L20" i="24"/>
  <c r="L18" i="24"/>
  <c r="L16" i="24"/>
  <c r="L14" i="24"/>
  <c r="L12" i="24"/>
  <c r="L10" i="24"/>
  <c r="L8" i="24"/>
  <c r="L6" i="24"/>
  <c r="L33" i="24"/>
  <c r="L13" i="24"/>
  <c r="L9" i="24"/>
  <c r="L31" i="24"/>
  <c r="L21" i="24"/>
  <c r="L19" i="24"/>
  <c r="L17" i="24"/>
  <c r="L7" i="24"/>
  <c r="L53" i="24"/>
  <c r="L51" i="24"/>
  <c r="L49" i="24"/>
  <c r="L47" i="24"/>
  <c r="L45" i="24"/>
  <c r="L43" i="24"/>
  <c r="L41" i="24"/>
  <c r="L39" i="24"/>
  <c r="L37" i="24"/>
  <c r="L35" i="24"/>
  <c r="L29" i="24"/>
  <c r="L27" i="24"/>
  <c r="L25" i="24"/>
  <c r="L23" i="24"/>
  <c r="L15" i="24"/>
  <c r="L11" i="24"/>
  <c r="L5" i="24"/>
  <c r="M8" i="24"/>
  <c r="I12" i="24"/>
  <c r="M16" i="24"/>
  <c r="I20" i="24"/>
  <c r="M24" i="24"/>
  <c r="I28" i="24"/>
  <c r="M32" i="24"/>
  <c r="I36" i="24"/>
  <c r="M40" i="24"/>
  <c r="I44" i="24"/>
  <c r="M48" i="24"/>
  <c r="I52" i="24"/>
  <c r="K6" i="24"/>
  <c r="K8" i="24"/>
  <c r="K2" i="24" s="1"/>
  <c r="K10" i="24"/>
  <c r="K3" i="24" s="1"/>
  <c r="K12" i="24"/>
  <c r="K14" i="24"/>
  <c r="K16" i="24"/>
  <c r="K18" i="24"/>
  <c r="K20" i="24"/>
  <c r="K22" i="24"/>
  <c r="K24" i="24"/>
  <c r="K26" i="24"/>
  <c r="K28" i="24"/>
  <c r="K30" i="24"/>
  <c r="K32" i="24"/>
  <c r="K34" i="24"/>
  <c r="K36" i="24"/>
  <c r="K38" i="24"/>
  <c r="K40" i="24"/>
  <c r="K42" i="24"/>
  <c r="K44" i="24"/>
  <c r="K46" i="24"/>
  <c r="K48" i="24"/>
  <c r="K50" i="24"/>
  <c r="K52" i="24"/>
  <c r="J5" i="24"/>
  <c r="N5" i="24"/>
  <c r="J7" i="24"/>
  <c r="N7" i="24"/>
  <c r="J9" i="24"/>
  <c r="N9" i="24"/>
  <c r="J11" i="24"/>
  <c r="N11" i="24"/>
  <c r="J13" i="24"/>
  <c r="N13" i="24"/>
  <c r="J15" i="24"/>
  <c r="N15" i="24"/>
  <c r="J17" i="24"/>
  <c r="N17" i="24"/>
  <c r="J19" i="24"/>
  <c r="N19" i="24"/>
  <c r="J21" i="24"/>
  <c r="N21" i="24"/>
  <c r="J23" i="24"/>
  <c r="N23" i="24"/>
  <c r="J25" i="24"/>
  <c r="N25" i="24"/>
  <c r="J27" i="24"/>
  <c r="N27" i="24"/>
  <c r="J29" i="24"/>
  <c r="N29" i="24"/>
  <c r="J31" i="24"/>
  <c r="N31" i="24"/>
  <c r="J33" i="24"/>
  <c r="N33" i="24"/>
  <c r="J35" i="24"/>
  <c r="N35" i="24"/>
  <c r="J37" i="24"/>
  <c r="N37" i="24"/>
  <c r="J39" i="24"/>
  <c r="N39" i="24"/>
  <c r="J41" i="24"/>
  <c r="N41" i="24"/>
  <c r="J43" i="24"/>
  <c r="N43" i="24"/>
  <c r="J45" i="24"/>
  <c r="N45" i="24"/>
  <c r="J47" i="24"/>
  <c r="N47" i="24"/>
  <c r="J49" i="24"/>
  <c r="N49" i="24"/>
  <c r="J51" i="24"/>
  <c r="N51" i="24"/>
  <c r="L3" i="24" l="1"/>
  <c r="L2" i="24"/>
  <c r="L1" i="24"/>
  <c r="M1" i="24"/>
  <c r="M3" i="24"/>
  <c r="M2" i="24"/>
  <c r="N3" i="24"/>
  <c r="N2" i="24"/>
  <c r="N1" i="24"/>
  <c r="J3" i="24"/>
  <c r="J1" i="24"/>
  <c r="J2" i="24"/>
  <c r="K1" i="24"/>
  <c r="I1" i="24"/>
  <c r="I2" i="24"/>
  <c r="I3" i="24"/>
  <c r="W3" i="20" l="1"/>
  <c r="X3" i="20"/>
  <c r="Y3" i="20"/>
  <c r="Z3" i="20"/>
  <c r="AA3" i="20"/>
  <c r="AB3" i="20"/>
  <c r="W4" i="20"/>
  <c r="X4" i="20"/>
  <c r="Y4" i="20"/>
  <c r="Z4" i="20"/>
  <c r="AA4" i="20"/>
  <c r="AB4" i="20"/>
  <c r="W5" i="20"/>
  <c r="X5" i="20"/>
  <c r="Y5" i="20"/>
  <c r="Z5" i="20"/>
  <c r="AA5" i="20"/>
  <c r="AB5" i="20"/>
  <c r="K22" i="21"/>
  <c r="L22" i="21"/>
  <c r="M22" i="21"/>
  <c r="N22" i="21"/>
  <c r="J22" i="21"/>
  <c r="C9" i="22"/>
  <c r="D9" i="22"/>
  <c r="E9" i="22"/>
  <c r="F9" i="22"/>
  <c r="G9" i="22"/>
  <c r="D10" i="22"/>
  <c r="E10" i="22"/>
  <c r="F10" i="22"/>
  <c r="G10" i="22"/>
  <c r="C11" i="22"/>
  <c r="E11" i="22"/>
  <c r="F11" i="22"/>
  <c r="G11" i="22"/>
  <c r="C12" i="22"/>
  <c r="D12" i="22"/>
  <c r="F12" i="22"/>
  <c r="G12" i="22"/>
  <c r="C13" i="22"/>
  <c r="D13" i="22"/>
  <c r="E13" i="22"/>
  <c r="G13" i="22"/>
  <c r="C14" i="22"/>
  <c r="D14" i="22"/>
  <c r="E14" i="22"/>
  <c r="F14" i="22"/>
  <c r="B14" i="22"/>
  <c r="B10" i="22"/>
  <c r="B11" i="22"/>
  <c r="B12" i="22"/>
  <c r="B13" i="22"/>
  <c r="K20" i="21"/>
  <c r="L20" i="21"/>
  <c r="M20" i="21"/>
  <c r="N20" i="21"/>
  <c r="O20" i="21"/>
  <c r="J20" i="21"/>
  <c r="J2" i="21"/>
  <c r="D9" i="21"/>
  <c r="G17" i="21"/>
  <c r="F16" i="21"/>
  <c r="E15" i="21"/>
  <c r="D14" i="21"/>
  <c r="C13" i="21"/>
  <c r="B12" i="21"/>
  <c r="C12" i="21"/>
  <c r="D12" i="21"/>
  <c r="E12" i="21"/>
  <c r="F12" i="21"/>
  <c r="G12" i="21"/>
  <c r="D13" i="21"/>
  <c r="E13" i="21"/>
  <c r="F13" i="21"/>
  <c r="G13" i="21"/>
  <c r="C14" i="21"/>
  <c r="E14" i="21"/>
  <c r="F14" i="21"/>
  <c r="G14" i="21"/>
  <c r="C15" i="21"/>
  <c r="D15" i="21"/>
  <c r="F15" i="21"/>
  <c r="G15" i="21"/>
  <c r="C16" i="21"/>
  <c r="D16" i="21"/>
  <c r="E16" i="21"/>
  <c r="G16" i="21"/>
  <c r="C17" i="21"/>
  <c r="D17" i="21"/>
  <c r="E17" i="21"/>
  <c r="F17" i="21"/>
  <c r="B13" i="21"/>
  <c r="B14" i="21"/>
  <c r="B15" i="21"/>
  <c r="B16" i="21"/>
  <c r="B17" i="21"/>
  <c r="I8" i="20"/>
  <c r="I11" i="20"/>
  <c r="I16" i="20"/>
  <c r="I19" i="20"/>
  <c r="I24" i="20"/>
  <c r="I27" i="20"/>
  <c r="I32" i="20"/>
  <c r="I35" i="20"/>
  <c r="I40" i="20"/>
  <c r="J42" i="20"/>
  <c r="I45" i="20"/>
  <c r="I54" i="20"/>
  <c r="N56" i="20"/>
  <c r="C3" i="20"/>
  <c r="J38" i="20" s="1"/>
  <c r="D3" i="20"/>
  <c r="K7" i="20" s="1"/>
  <c r="E3" i="20"/>
  <c r="L7" i="20" s="1"/>
  <c r="F3" i="20"/>
  <c r="M9" i="20" s="1"/>
  <c r="G3" i="20"/>
  <c r="N38" i="20" s="1"/>
  <c r="C4" i="20"/>
  <c r="D4" i="20"/>
  <c r="H4" i="20" s="1"/>
  <c r="I2" i="21" s="1"/>
  <c r="E4" i="20"/>
  <c r="F4" i="20"/>
  <c r="G4" i="20"/>
  <c r="C5" i="20"/>
  <c r="D5" i="20"/>
  <c r="E5" i="20"/>
  <c r="F5" i="20"/>
  <c r="G5" i="20"/>
  <c r="B5" i="20"/>
  <c r="B4" i="20"/>
  <c r="B3" i="20"/>
  <c r="I7" i="20" s="1"/>
  <c r="L49" i="20" l="1"/>
  <c r="L47" i="20"/>
  <c r="L37" i="20"/>
  <c r="L29" i="20"/>
  <c r="L13" i="20"/>
  <c r="L55" i="20"/>
  <c r="I53" i="20"/>
  <c r="J50" i="20"/>
  <c r="N48" i="20"/>
  <c r="I46" i="20"/>
  <c r="L43" i="20"/>
  <c r="L41" i="20"/>
  <c r="I39" i="20"/>
  <c r="I36" i="20"/>
  <c r="L33" i="20"/>
  <c r="I31" i="20"/>
  <c r="I28" i="20"/>
  <c r="L25" i="20"/>
  <c r="I23" i="20"/>
  <c r="I20" i="20"/>
  <c r="L17" i="20"/>
  <c r="I15" i="20"/>
  <c r="I12" i="20"/>
  <c r="L9" i="20"/>
  <c r="H14" i="21" a="1"/>
  <c r="H15" i="21" s="1"/>
  <c r="M7" i="20"/>
  <c r="I55" i="20"/>
  <c r="I52" i="20"/>
  <c r="I50" i="20"/>
  <c r="I48" i="20"/>
  <c r="L45" i="20"/>
  <c r="I43" i="20"/>
  <c r="I41" i="20"/>
  <c r="I38" i="20"/>
  <c r="L35" i="20"/>
  <c r="I33" i="20"/>
  <c r="I30" i="20"/>
  <c r="L27" i="20"/>
  <c r="I25" i="20"/>
  <c r="I22" i="20"/>
  <c r="L19" i="20"/>
  <c r="I17" i="20"/>
  <c r="I14" i="20"/>
  <c r="L11" i="20"/>
  <c r="I9" i="20"/>
  <c r="I3" i="20" s="1"/>
  <c r="L51" i="20"/>
  <c r="L21" i="20"/>
  <c r="I56" i="20"/>
  <c r="L53" i="20"/>
  <c r="I51" i="20"/>
  <c r="I49" i="20"/>
  <c r="I47" i="20"/>
  <c r="I44" i="20"/>
  <c r="I42" i="20"/>
  <c r="L39" i="20"/>
  <c r="I37" i="20"/>
  <c r="I34" i="20"/>
  <c r="L31" i="20"/>
  <c r="I29" i="20"/>
  <c r="I26" i="20"/>
  <c r="L23" i="20"/>
  <c r="I21" i="20"/>
  <c r="I18" i="20"/>
  <c r="L15" i="20"/>
  <c r="I13" i="20"/>
  <c r="I10" i="20"/>
  <c r="I5" i="20"/>
  <c r="K2" i="21"/>
  <c r="D18" i="21"/>
  <c r="N40" i="20"/>
  <c r="J34" i="20"/>
  <c r="J56" i="20"/>
  <c r="N54" i="20"/>
  <c r="J48" i="20"/>
  <c r="N46" i="20"/>
  <c r="J40" i="20"/>
  <c r="N12" i="20"/>
  <c r="N20" i="20"/>
  <c r="N22" i="20"/>
  <c r="N24" i="20"/>
  <c r="N26" i="20"/>
  <c r="N9" i="20"/>
  <c r="N11" i="20"/>
  <c r="N13" i="20"/>
  <c r="N15" i="20"/>
  <c r="N17" i="20"/>
  <c r="N19" i="20"/>
  <c r="N21" i="20"/>
  <c r="N23" i="20"/>
  <c r="N25" i="20"/>
  <c r="N27" i="20"/>
  <c r="N29" i="20"/>
  <c r="N31" i="20"/>
  <c r="N33" i="20"/>
  <c r="N35" i="20"/>
  <c r="N37" i="20"/>
  <c r="N39" i="20"/>
  <c r="N41" i="20"/>
  <c r="N43" i="20"/>
  <c r="N45" i="20"/>
  <c r="N47" i="20"/>
  <c r="N49" i="20"/>
  <c r="N51" i="20"/>
  <c r="N53" i="20"/>
  <c r="N55" i="20"/>
  <c r="N28" i="20"/>
  <c r="N30" i="20"/>
  <c r="N32" i="20"/>
  <c r="N7" i="20"/>
  <c r="N8" i="20"/>
  <c r="N10" i="20"/>
  <c r="N14" i="20"/>
  <c r="N16" i="20"/>
  <c r="N18" i="20"/>
  <c r="N52" i="20"/>
  <c r="J46" i="20"/>
  <c r="N44" i="20"/>
  <c r="N36" i="20"/>
  <c r="J7" i="20"/>
  <c r="P7" i="20" s="1" a="1"/>
  <c r="J14" i="20"/>
  <c r="J16" i="20"/>
  <c r="J30" i="20"/>
  <c r="J9" i="20"/>
  <c r="J11" i="20"/>
  <c r="J13" i="20"/>
  <c r="J15" i="20"/>
  <c r="J17" i="20"/>
  <c r="J19" i="20"/>
  <c r="J21" i="20"/>
  <c r="J23" i="20"/>
  <c r="J25" i="20"/>
  <c r="J27" i="20"/>
  <c r="J29" i="20"/>
  <c r="J31" i="20"/>
  <c r="J33" i="20"/>
  <c r="J35" i="20"/>
  <c r="J37" i="20"/>
  <c r="J39" i="20"/>
  <c r="J41" i="20"/>
  <c r="J43" i="20"/>
  <c r="J45" i="20"/>
  <c r="J47" i="20"/>
  <c r="J49" i="20"/>
  <c r="J51" i="20"/>
  <c r="J53" i="20"/>
  <c r="J55" i="20"/>
  <c r="J10" i="20"/>
  <c r="J18" i="20"/>
  <c r="J24" i="20"/>
  <c r="J26" i="20"/>
  <c r="J8" i="20"/>
  <c r="J12" i="20"/>
  <c r="J20" i="20"/>
  <c r="J22" i="20"/>
  <c r="J28" i="20"/>
  <c r="J32" i="20"/>
  <c r="J54" i="20"/>
  <c r="J52" i="20"/>
  <c r="N50" i="20"/>
  <c r="J44" i="20"/>
  <c r="N42" i="20"/>
  <c r="J36" i="20"/>
  <c r="N34" i="20"/>
  <c r="M56" i="20"/>
  <c r="K55" i="20"/>
  <c r="M54" i="20"/>
  <c r="K53" i="20"/>
  <c r="M52" i="20"/>
  <c r="K51" i="20"/>
  <c r="M50" i="20"/>
  <c r="K49" i="20"/>
  <c r="M48" i="20"/>
  <c r="K47" i="20"/>
  <c r="M46" i="20"/>
  <c r="K45" i="20"/>
  <c r="M44" i="20"/>
  <c r="K43" i="20"/>
  <c r="M42" i="20"/>
  <c r="K41" i="20"/>
  <c r="M40" i="20"/>
  <c r="K39" i="20"/>
  <c r="M38" i="20"/>
  <c r="K37" i="20"/>
  <c r="M36" i="20"/>
  <c r="K35" i="20"/>
  <c r="M34" i="20"/>
  <c r="K33" i="20"/>
  <c r="M32" i="20"/>
  <c r="K31" i="20"/>
  <c r="M30" i="20"/>
  <c r="K29" i="20"/>
  <c r="M28" i="20"/>
  <c r="K27" i="20"/>
  <c r="M26" i="20"/>
  <c r="K25" i="20"/>
  <c r="M24" i="20"/>
  <c r="K23" i="20"/>
  <c r="M22" i="20"/>
  <c r="K21" i="20"/>
  <c r="M20" i="20"/>
  <c r="K19" i="20"/>
  <c r="M18" i="20"/>
  <c r="K17" i="20"/>
  <c r="M16" i="20"/>
  <c r="K15" i="20"/>
  <c r="M14" i="20"/>
  <c r="K13" i="20"/>
  <c r="M12" i="20"/>
  <c r="K11" i="20"/>
  <c r="M10" i="20"/>
  <c r="K9" i="20"/>
  <c r="M8" i="20"/>
  <c r="L56" i="20"/>
  <c r="L54" i="20"/>
  <c r="L52" i="20"/>
  <c r="L50" i="20"/>
  <c r="L48" i="20"/>
  <c r="L46" i="20"/>
  <c r="L44" i="20"/>
  <c r="L42" i="20"/>
  <c r="L40" i="20"/>
  <c r="L38" i="20"/>
  <c r="L36" i="20"/>
  <c r="L34" i="20"/>
  <c r="L32" i="20"/>
  <c r="L30" i="20"/>
  <c r="L28" i="20"/>
  <c r="L26" i="20"/>
  <c r="L24" i="20"/>
  <c r="L22" i="20"/>
  <c r="L20" i="20"/>
  <c r="L18" i="20"/>
  <c r="L16" i="20"/>
  <c r="L14" i="20"/>
  <c r="L12" i="20"/>
  <c r="L10" i="20"/>
  <c r="L8" i="20"/>
  <c r="K56" i="20"/>
  <c r="M55" i="20"/>
  <c r="K54" i="20"/>
  <c r="M53" i="20"/>
  <c r="K52" i="20"/>
  <c r="M51" i="20"/>
  <c r="K50" i="20"/>
  <c r="M49" i="20"/>
  <c r="K48" i="20"/>
  <c r="M47" i="20"/>
  <c r="K46" i="20"/>
  <c r="M45" i="20"/>
  <c r="K44" i="20"/>
  <c r="M43" i="20"/>
  <c r="K42" i="20"/>
  <c r="M41" i="20"/>
  <c r="K40" i="20"/>
  <c r="M39" i="20"/>
  <c r="K38" i="20"/>
  <c r="M37" i="20"/>
  <c r="K36" i="20"/>
  <c r="M35" i="20"/>
  <c r="K34" i="20"/>
  <c r="M33" i="20"/>
  <c r="K32" i="20"/>
  <c r="M31" i="20"/>
  <c r="K30" i="20"/>
  <c r="M29" i="20"/>
  <c r="K28" i="20"/>
  <c r="M27" i="20"/>
  <c r="K26" i="20"/>
  <c r="M25" i="20"/>
  <c r="K24" i="20"/>
  <c r="M23" i="20"/>
  <c r="K22" i="20"/>
  <c r="M21" i="20"/>
  <c r="K20" i="20"/>
  <c r="M19" i="20"/>
  <c r="K18" i="20"/>
  <c r="M17" i="20"/>
  <c r="K16" i="20"/>
  <c r="M15" i="20"/>
  <c r="K14" i="20"/>
  <c r="M13" i="20"/>
  <c r="K12" i="20"/>
  <c r="M11" i="20"/>
  <c r="K10" i="20"/>
  <c r="K8" i="20"/>
  <c r="K3" i="20" s="1"/>
  <c r="H19" i="21" l="1"/>
  <c r="L31" i="21" s="1"/>
  <c r="H16" i="21"/>
  <c r="N28" i="21" s="1"/>
  <c r="H18" i="21"/>
  <c r="K30" i="21" s="1"/>
  <c r="S7" i="20"/>
  <c r="Q8" i="20"/>
  <c r="U8" i="20"/>
  <c r="S9" i="20"/>
  <c r="Q10" i="20"/>
  <c r="U10" i="20"/>
  <c r="S11" i="20"/>
  <c r="Q12" i="20"/>
  <c r="U12" i="20"/>
  <c r="S13" i="20"/>
  <c r="Q14" i="20"/>
  <c r="U14" i="20"/>
  <c r="S15" i="20"/>
  <c r="Q16" i="20"/>
  <c r="U16" i="20"/>
  <c r="S17" i="20"/>
  <c r="Q18" i="20"/>
  <c r="U18" i="20"/>
  <c r="S19" i="20"/>
  <c r="Q20" i="20"/>
  <c r="U20" i="20"/>
  <c r="S21" i="20"/>
  <c r="Q22" i="20"/>
  <c r="U22" i="20"/>
  <c r="S23" i="20"/>
  <c r="Q24" i="20"/>
  <c r="U24" i="20"/>
  <c r="S25" i="20"/>
  <c r="Q26" i="20"/>
  <c r="U26" i="20"/>
  <c r="S27" i="20"/>
  <c r="Q28" i="20"/>
  <c r="U28" i="20"/>
  <c r="S29" i="20"/>
  <c r="Q30" i="20"/>
  <c r="U30" i="20"/>
  <c r="S31" i="20"/>
  <c r="Q32" i="20"/>
  <c r="U32" i="20"/>
  <c r="S33" i="20"/>
  <c r="Q34" i="20"/>
  <c r="U34" i="20"/>
  <c r="S35" i="20"/>
  <c r="Q36" i="20"/>
  <c r="U36" i="20"/>
  <c r="S37" i="20"/>
  <c r="Q38" i="20"/>
  <c r="U38" i="20"/>
  <c r="S39" i="20"/>
  <c r="Q40" i="20"/>
  <c r="U40" i="20"/>
  <c r="S41" i="20"/>
  <c r="Q42" i="20"/>
  <c r="U42" i="20"/>
  <c r="S43" i="20"/>
  <c r="Q44" i="20"/>
  <c r="U44" i="20"/>
  <c r="S45" i="20"/>
  <c r="Q46" i="20"/>
  <c r="U46" i="20"/>
  <c r="S47" i="20"/>
  <c r="Q48" i="20"/>
  <c r="U48" i="20"/>
  <c r="S49" i="20"/>
  <c r="Q50" i="20"/>
  <c r="U50" i="20"/>
  <c r="S51" i="20"/>
  <c r="Q52" i="20"/>
  <c r="P7" i="20"/>
  <c r="Q7" i="20"/>
  <c r="U7" i="20"/>
  <c r="S8" i="20"/>
  <c r="Q9" i="20"/>
  <c r="U9" i="20"/>
  <c r="S10" i="20"/>
  <c r="Q11" i="20"/>
  <c r="U11" i="20"/>
  <c r="S12" i="20"/>
  <c r="Q13" i="20"/>
  <c r="U13" i="20"/>
  <c r="S14" i="20"/>
  <c r="Q15" i="20"/>
  <c r="U15" i="20"/>
  <c r="S16" i="20"/>
  <c r="Q17" i="20"/>
  <c r="U17" i="20"/>
  <c r="S18" i="20"/>
  <c r="Q19" i="20"/>
  <c r="U19" i="20"/>
  <c r="S20" i="20"/>
  <c r="Q21" i="20"/>
  <c r="U21" i="20"/>
  <c r="S22" i="20"/>
  <c r="Q23" i="20"/>
  <c r="U23" i="20"/>
  <c r="S24" i="20"/>
  <c r="Q25" i="20"/>
  <c r="U25" i="20"/>
  <c r="S26" i="20"/>
  <c r="Q27" i="20"/>
  <c r="U27" i="20"/>
  <c r="S28" i="20"/>
  <c r="Q29" i="20"/>
  <c r="U29" i="20"/>
  <c r="S30" i="20"/>
  <c r="Q31" i="20"/>
  <c r="U31" i="20"/>
  <c r="S32" i="20"/>
  <c r="Q33" i="20"/>
  <c r="U33" i="20"/>
  <c r="S34" i="20"/>
  <c r="Q35" i="20"/>
  <c r="U35" i="20"/>
  <c r="S36" i="20"/>
  <c r="Q37" i="20"/>
  <c r="U37" i="20"/>
  <c r="S38" i="20"/>
  <c r="Q39" i="20"/>
  <c r="U39" i="20"/>
  <c r="S40" i="20"/>
  <c r="Q41" i="20"/>
  <c r="U41" i="20"/>
  <c r="S42" i="20"/>
  <c r="Q43" i="20"/>
  <c r="U43" i="20"/>
  <c r="S44" i="20"/>
  <c r="Q45" i="20"/>
  <c r="U45" i="20"/>
  <c r="S46" i="20"/>
  <c r="Q47" i="20"/>
  <c r="U47" i="20"/>
  <c r="S48" i="20"/>
  <c r="Q49" i="20"/>
  <c r="U49" i="20"/>
  <c r="S50" i="20"/>
  <c r="Q51" i="20"/>
  <c r="U51" i="20"/>
  <c r="S52" i="20"/>
  <c r="R7" i="20"/>
  <c r="P8" i="20"/>
  <c r="T8" i="20"/>
  <c r="R9" i="20"/>
  <c r="P10" i="20"/>
  <c r="T10" i="20"/>
  <c r="R11" i="20"/>
  <c r="P12" i="20"/>
  <c r="T12" i="20"/>
  <c r="R13" i="20"/>
  <c r="P14" i="20"/>
  <c r="T14" i="20"/>
  <c r="R15" i="20"/>
  <c r="P16" i="20"/>
  <c r="T16" i="20"/>
  <c r="R17" i="20"/>
  <c r="P18" i="20"/>
  <c r="T18" i="20"/>
  <c r="R19" i="20"/>
  <c r="P20" i="20"/>
  <c r="T20" i="20"/>
  <c r="R21" i="20"/>
  <c r="P22" i="20"/>
  <c r="T22" i="20"/>
  <c r="R23" i="20"/>
  <c r="P24" i="20"/>
  <c r="T24" i="20"/>
  <c r="R25" i="20"/>
  <c r="P26" i="20"/>
  <c r="T26" i="20"/>
  <c r="R27" i="20"/>
  <c r="P28" i="20"/>
  <c r="T28" i="20"/>
  <c r="R29" i="20"/>
  <c r="P30" i="20"/>
  <c r="T30" i="20"/>
  <c r="R31" i="20"/>
  <c r="P32" i="20"/>
  <c r="T32" i="20"/>
  <c r="R33" i="20"/>
  <c r="P34" i="20"/>
  <c r="T34" i="20"/>
  <c r="R35" i="20"/>
  <c r="P36" i="20"/>
  <c r="T36" i="20"/>
  <c r="R37" i="20"/>
  <c r="P38" i="20"/>
  <c r="T9" i="20"/>
  <c r="R12" i="20"/>
  <c r="P15" i="20"/>
  <c r="T17" i="20"/>
  <c r="R20" i="20"/>
  <c r="P23" i="20"/>
  <c r="T25" i="20"/>
  <c r="R28" i="20"/>
  <c r="P31" i="20"/>
  <c r="T33" i="20"/>
  <c r="R36" i="20"/>
  <c r="T38" i="20"/>
  <c r="P40" i="20"/>
  <c r="R41" i="20"/>
  <c r="T42" i="20"/>
  <c r="P44" i="20"/>
  <c r="R45" i="20"/>
  <c r="T46" i="20"/>
  <c r="P48" i="20"/>
  <c r="R49" i="20"/>
  <c r="T50" i="20"/>
  <c r="P52" i="20"/>
  <c r="P53" i="20"/>
  <c r="T53" i="20"/>
  <c r="R54" i="20"/>
  <c r="P55" i="20"/>
  <c r="T55" i="20"/>
  <c r="R56" i="20"/>
  <c r="T41" i="20"/>
  <c r="U53" i="20"/>
  <c r="Q55" i="20"/>
  <c r="S56" i="20"/>
  <c r="R8" i="20"/>
  <c r="P11" i="20"/>
  <c r="T13" i="20"/>
  <c r="R16" i="20"/>
  <c r="P19" i="20"/>
  <c r="T21" i="20"/>
  <c r="R24" i="20"/>
  <c r="P27" i="20"/>
  <c r="T29" i="20"/>
  <c r="R32" i="20"/>
  <c r="P35" i="20"/>
  <c r="T37" i="20"/>
  <c r="R39" i="20"/>
  <c r="T40" i="20"/>
  <c r="P42" i="20"/>
  <c r="R43" i="20"/>
  <c r="T44" i="20"/>
  <c r="P46" i="20"/>
  <c r="R47" i="20"/>
  <c r="T48" i="20"/>
  <c r="P50" i="20"/>
  <c r="R51" i="20"/>
  <c r="T52" i="20"/>
  <c r="R53" i="20"/>
  <c r="P54" i="20"/>
  <c r="T54" i="20"/>
  <c r="R55" i="20"/>
  <c r="P56" i="20"/>
  <c r="T56" i="20"/>
  <c r="P9" i="20"/>
  <c r="T11" i="20"/>
  <c r="R14" i="20"/>
  <c r="P17" i="20"/>
  <c r="T19" i="20"/>
  <c r="R22" i="20"/>
  <c r="P25" i="20"/>
  <c r="T27" i="20"/>
  <c r="R30" i="20"/>
  <c r="P33" i="20"/>
  <c r="T35" i="20"/>
  <c r="R38" i="20"/>
  <c r="T39" i="20"/>
  <c r="P41" i="20"/>
  <c r="R42" i="20"/>
  <c r="T43" i="20"/>
  <c r="P45" i="20"/>
  <c r="R46" i="20"/>
  <c r="T47" i="20"/>
  <c r="P49" i="20"/>
  <c r="R50" i="20"/>
  <c r="T51" i="20"/>
  <c r="U52" i="20"/>
  <c r="S53" i="20"/>
  <c r="Q54" i="20"/>
  <c r="U54" i="20"/>
  <c r="S55" i="20"/>
  <c r="Q56" i="20"/>
  <c r="U56" i="20"/>
  <c r="T7" i="20"/>
  <c r="R10" i="20"/>
  <c r="P13" i="20"/>
  <c r="T15" i="20"/>
  <c r="R18" i="20"/>
  <c r="P21" i="20"/>
  <c r="T23" i="20"/>
  <c r="R26" i="20"/>
  <c r="P29" i="20"/>
  <c r="T31" i="20"/>
  <c r="R34" i="20"/>
  <c r="P37" i="20"/>
  <c r="P39" i="20"/>
  <c r="R40" i="20"/>
  <c r="P43" i="20"/>
  <c r="R44" i="20"/>
  <c r="T45" i="20"/>
  <c r="P47" i="20"/>
  <c r="R48" i="20"/>
  <c r="T49" i="20"/>
  <c r="P51" i="20"/>
  <c r="R52" i="20"/>
  <c r="Q53" i="20"/>
  <c r="S54" i="20"/>
  <c r="U55" i="20"/>
  <c r="M28" i="21"/>
  <c r="K28" i="21"/>
  <c r="L28" i="21"/>
  <c r="M4" i="20"/>
  <c r="K4" i="20"/>
  <c r="H14" i="21"/>
  <c r="M5" i="20"/>
  <c r="O31" i="21"/>
  <c r="L30" i="21"/>
  <c r="N27" i="21"/>
  <c r="K27" i="21"/>
  <c r="O27" i="21"/>
  <c r="L27" i="21"/>
  <c r="J27" i="21"/>
  <c r="M27" i="21"/>
  <c r="I4" i="20"/>
  <c r="M3" i="20"/>
  <c r="H17" i="21"/>
  <c r="K5" i="20"/>
  <c r="L5" i="20"/>
  <c r="L3" i="20"/>
  <c r="N3" i="20"/>
  <c r="N5" i="20"/>
  <c r="N4" i="20"/>
  <c r="J3" i="20"/>
  <c r="J5" i="20"/>
  <c r="J4" i="20"/>
  <c r="L4" i="20"/>
  <c r="M31" i="21" l="1"/>
  <c r="K31" i="21"/>
  <c r="J31" i="21"/>
  <c r="N31" i="21"/>
  <c r="J30" i="21"/>
  <c r="N30" i="21"/>
  <c r="O30" i="21"/>
  <c r="M30" i="21"/>
  <c r="O28" i="21"/>
  <c r="J28" i="21"/>
  <c r="T4" i="20"/>
  <c r="F6" i="22"/>
  <c r="F13" i="22" s="1"/>
  <c r="T3" i="20"/>
  <c r="T5" i="20"/>
  <c r="L29" i="21"/>
  <c r="J29" i="21"/>
  <c r="M29" i="21"/>
  <c r="N29" i="21"/>
  <c r="K29" i="21"/>
  <c r="O29" i="21"/>
  <c r="R3" i="20"/>
  <c r="R5" i="20"/>
  <c r="R4" i="20"/>
  <c r="D4" i="22"/>
  <c r="D11" i="22" s="1"/>
  <c r="G7" i="22"/>
  <c r="G14" i="22" s="1"/>
  <c r="U4" i="20"/>
  <c r="U3" i="20"/>
  <c r="U5" i="20"/>
  <c r="C3" i="22"/>
  <c r="C10" i="22" s="1"/>
  <c r="Q4" i="20"/>
  <c r="Q3" i="20"/>
  <c r="Q5" i="20"/>
  <c r="AD33" i="20" s="1"/>
  <c r="K26" i="21"/>
  <c r="O26" i="21"/>
  <c r="L26" i="21"/>
  <c r="M26" i="21"/>
  <c r="N26" i="21"/>
  <c r="J26" i="21"/>
  <c r="P4" i="20"/>
  <c r="B2" i="22"/>
  <c r="B9" i="22" s="1"/>
  <c r="P3" i="20"/>
  <c r="P5" i="20"/>
  <c r="AC47" i="20" s="1"/>
  <c r="S3" i="20"/>
  <c r="S5" i="20"/>
  <c r="E5" i="22"/>
  <c r="E12" i="22" s="1"/>
  <c r="S4" i="20"/>
  <c r="M35" i="13"/>
  <c r="L35" i="13"/>
  <c r="K35" i="13"/>
  <c r="J35" i="13"/>
  <c r="I35" i="13"/>
  <c r="H35" i="13"/>
  <c r="M34" i="13"/>
  <c r="L34" i="13"/>
  <c r="K34" i="13"/>
  <c r="J34" i="13"/>
  <c r="I34" i="13"/>
  <c r="H34" i="13"/>
  <c r="M33" i="13"/>
  <c r="L33" i="13"/>
  <c r="K33" i="13"/>
  <c r="J33" i="13"/>
  <c r="I33" i="13"/>
  <c r="H33" i="13"/>
  <c r="M32" i="13"/>
  <c r="L32" i="13"/>
  <c r="K32" i="13"/>
  <c r="J32" i="13"/>
  <c r="I32" i="13"/>
  <c r="H32" i="13"/>
  <c r="M31" i="13"/>
  <c r="L31" i="13"/>
  <c r="K31" i="13"/>
  <c r="J31" i="13"/>
  <c r="I31" i="13"/>
  <c r="H31" i="13"/>
  <c r="M30" i="13"/>
  <c r="L30" i="13"/>
  <c r="K30" i="13"/>
  <c r="J30" i="13"/>
  <c r="I30" i="13"/>
  <c r="H30" i="13"/>
  <c r="I22" i="13"/>
  <c r="J22" i="13"/>
  <c r="K22" i="13"/>
  <c r="L22" i="13"/>
  <c r="M22" i="13"/>
  <c r="I23" i="13"/>
  <c r="J23" i="13"/>
  <c r="K23" i="13"/>
  <c r="L23" i="13"/>
  <c r="M23" i="13"/>
  <c r="I24" i="13"/>
  <c r="J24" i="13"/>
  <c r="K24" i="13"/>
  <c r="L24" i="13"/>
  <c r="M24" i="13"/>
  <c r="I25" i="13"/>
  <c r="J25" i="13"/>
  <c r="K25" i="13"/>
  <c r="L25" i="13"/>
  <c r="M25" i="13"/>
  <c r="I26" i="13"/>
  <c r="J26" i="13"/>
  <c r="K26" i="13"/>
  <c r="L26" i="13"/>
  <c r="M26" i="13"/>
  <c r="H26" i="13"/>
  <c r="H25" i="13"/>
  <c r="H24" i="13"/>
  <c r="H23" i="13"/>
  <c r="H22" i="13"/>
  <c r="M21" i="13"/>
  <c r="I21" i="13"/>
  <c r="J21" i="13"/>
  <c r="K21" i="13"/>
  <c r="L21" i="13"/>
  <c r="H21" i="13"/>
  <c r="AD24" i="20" l="1"/>
  <c r="AD7" i="20"/>
  <c r="AD39" i="20"/>
  <c r="AC28" i="20"/>
  <c r="AC19" i="20"/>
  <c r="AC49" i="20"/>
  <c r="AD53" i="20"/>
  <c r="AD30" i="20"/>
  <c r="AD21" i="20"/>
  <c r="AC10" i="20"/>
  <c r="AC23" i="20"/>
  <c r="AC46" i="20"/>
  <c r="AC37" i="20"/>
  <c r="AD36" i="20"/>
  <c r="AD19" i="20"/>
  <c r="AD51" i="20"/>
  <c r="AC32" i="20"/>
  <c r="AD55" i="20"/>
  <c r="AC41" i="20"/>
  <c r="AD34" i="20"/>
  <c r="AD9" i="20"/>
  <c r="AD41" i="20"/>
  <c r="AC30" i="20"/>
  <c r="AC56" i="20"/>
  <c r="AD32" i="20"/>
  <c r="AD15" i="20"/>
  <c r="AD47" i="20"/>
  <c r="AC36" i="20"/>
  <c r="AC50" i="20"/>
  <c r="AD56" i="20"/>
  <c r="AD38" i="20"/>
  <c r="AD29" i="20"/>
  <c r="AC18" i="20"/>
  <c r="AC52" i="20"/>
  <c r="AC9" i="20"/>
  <c r="AD12" i="20"/>
  <c r="AD44" i="20"/>
  <c r="AD27" i="20"/>
  <c r="AC8" i="20"/>
  <c r="AC15" i="20"/>
  <c r="AC35" i="20"/>
  <c r="AC29" i="20"/>
  <c r="AD10" i="20"/>
  <c r="AD42" i="20"/>
  <c r="AD17" i="20"/>
  <c r="AD49" i="20"/>
  <c r="AC38" i="20"/>
  <c r="AC25" i="20"/>
  <c r="AD8" i="20"/>
  <c r="AD40" i="20"/>
  <c r="AD23" i="20"/>
  <c r="AC12" i="20"/>
  <c r="AC31" i="20"/>
  <c r="AC54" i="20"/>
  <c r="AC13" i="20"/>
  <c r="AD14" i="20"/>
  <c r="AD46" i="20"/>
  <c r="AD37" i="20"/>
  <c r="AC26" i="20"/>
  <c r="AC55" i="20"/>
  <c r="AC45" i="20"/>
  <c r="AD20" i="20"/>
  <c r="AD52" i="20"/>
  <c r="AD35" i="20"/>
  <c r="AC16" i="20"/>
  <c r="AC48" i="20"/>
  <c r="AC42" i="20"/>
  <c r="AC39" i="20"/>
  <c r="AD18" i="20"/>
  <c r="AD50" i="20"/>
  <c r="AD25" i="20"/>
  <c r="AC14" i="20"/>
  <c r="AC44" i="20"/>
  <c r="AC21" i="20"/>
  <c r="AD16" i="20"/>
  <c r="AD48" i="20"/>
  <c r="AD31" i="20"/>
  <c r="AC20" i="20"/>
  <c r="AC40" i="20"/>
  <c r="AC17" i="20"/>
  <c r="AC43" i="20"/>
  <c r="AD22" i="20"/>
  <c r="AD13" i="20"/>
  <c r="AD45" i="20"/>
  <c r="AC34" i="20"/>
  <c r="AC11" i="20"/>
  <c r="AD54" i="20"/>
  <c r="AD28" i="20"/>
  <c r="AD11" i="20"/>
  <c r="AD43" i="20"/>
  <c r="AC24" i="20"/>
  <c r="AC53" i="20"/>
  <c r="AC33" i="20"/>
  <c r="AC51" i="20"/>
  <c r="AD26" i="20"/>
  <c r="AC7" i="20"/>
  <c r="AC22" i="20"/>
  <c r="AC27" i="20"/>
  <c r="AC3" i="20" l="1"/>
  <c r="AC5" i="20"/>
  <c r="AE7" i="20" a="1"/>
  <c r="AC4" i="20"/>
  <c r="AD3" i="20"/>
  <c r="AD5" i="20"/>
  <c r="AD4" i="20"/>
  <c r="AF7" i="20" l="1"/>
  <c r="AE9" i="20"/>
  <c r="AE13" i="20"/>
  <c r="AE17" i="20"/>
  <c r="AE21" i="20"/>
  <c r="AE25" i="20"/>
  <c r="AE29" i="20"/>
  <c r="AE33" i="20"/>
  <c r="AE37" i="20"/>
  <c r="AE41" i="20"/>
  <c r="AE45" i="20"/>
  <c r="AE49" i="20"/>
  <c r="AE53" i="20"/>
  <c r="AF10" i="20"/>
  <c r="AF14" i="20"/>
  <c r="AF18" i="20"/>
  <c r="AF22" i="20"/>
  <c r="AF26" i="20"/>
  <c r="AF30" i="20"/>
  <c r="AF34" i="20"/>
  <c r="AF38" i="20"/>
  <c r="AF42" i="20"/>
  <c r="AF46" i="20"/>
  <c r="AF50" i="20"/>
  <c r="AF54" i="20"/>
  <c r="AE7" i="20"/>
  <c r="AE11" i="20"/>
  <c r="AE15" i="20"/>
  <c r="AE19" i="20"/>
  <c r="AE23" i="20"/>
  <c r="AE27" i="20"/>
  <c r="AF8" i="20"/>
  <c r="AF24" i="20"/>
  <c r="AE35" i="20"/>
  <c r="AE43" i="20"/>
  <c r="AE51" i="20"/>
  <c r="AF28" i="20"/>
  <c r="AF16" i="20"/>
  <c r="AE31" i="20"/>
  <c r="AE39" i="20"/>
  <c r="AE47" i="20"/>
  <c r="AE55" i="20"/>
  <c r="AF20" i="20"/>
  <c r="AF32" i="20"/>
  <c r="AF40" i="20"/>
  <c r="AF48" i="20"/>
  <c r="AF56" i="20"/>
  <c r="AF12" i="20"/>
  <c r="AF36" i="20"/>
  <c r="AF44" i="20"/>
  <c r="AF52" i="20"/>
  <c r="AE56" i="20"/>
  <c r="AE48" i="20"/>
  <c r="AE40" i="20"/>
  <c r="AE32" i="20"/>
  <c r="AE24" i="20"/>
  <c r="AE16" i="20"/>
  <c r="AE8" i="20"/>
  <c r="AF49" i="20"/>
  <c r="AF41" i="20"/>
  <c r="AF33" i="20"/>
  <c r="AF25" i="20"/>
  <c r="AF17" i="20"/>
  <c r="AF9" i="20"/>
  <c r="AE54" i="20"/>
  <c r="AE46" i="20"/>
  <c r="AE38" i="20"/>
  <c r="AE30" i="20"/>
  <c r="AE22" i="20"/>
  <c r="AE14" i="20"/>
  <c r="AF55" i="20"/>
  <c r="AF47" i="20"/>
  <c r="AF39" i="20"/>
  <c r="AF31" i="20"/>
  <c r="AF23" i="20"/>
  <c r="AF15" i="20"/>
  <c r="AE52" i="20"/>
  <c r="AE44" i="20"/>
  <c r="AE36" i="20"/>
  <c r="AE28" i="20"/>
  <c r="AE20" i="20"/>
  <c r="AE12" i="20"/>
  <c r="AF53" i="20"/>
  <c r="AF45" i="20"/>
  <c r="AF37" i="20"/>
  <c r="AF29" i="20"/>
  <c r="AF21" i="20"/>
  <c r="AF13" i="20"/>
  <c r="AE50" i="20"/>
  <c r="AE42" i="20"/>
  <c r="AE34" i="20"/>
  <c r="AE26" i="20"/>
  <c r="AE18" i="20"/>
  <c r="AE10" i="20"/>
  <c r="AF51" i="20"/>
  <c r="AF43" i="20"/>
  <c r="AF35" i="20"/>
  <c r="AF27" i="20"/>
  <c r="AF19" i="20"/>
  <c r="AF11" i="20"/>
  <c r="AE5" i="20" l="1"/>
  <c r="AE3" i="20"/>
  <c r="AF5" i="20"/>
  <c r="AF3" i="20"/>
</calcChain>
</file>

<file path=xl/comments1.xml><?xml version="1.0" encoding="utf-8"?>
<comments xmlns="http://schemas.openxmlformats.org/spreadsheetml/2006/main">
  <authors>
    <author>RAndrews</author>
  </authors>
  <commentList>
    <comment ref="P2" authorId="0" shapeId="0">
      <text>
        <r>
          <rPr>
            <b/>
            <sz val="9"/>
            <color indexed="81"/>
            <rFont val="Tahoma"/>
            <family val="2"/>
          </rPr>
          <t>Calculations multiply the centered data matrix times the COV eigenvectors matrix on Sheet 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" authorId="0" shapeId="0">
      <text>
        <r>
          <rPr>
            <b/>
            <sz val="9"/>
            <color indexed="81"/>
            <rFont val="Tahoma"/>
            <family val="2"/>
          </rPr>
          <t>Total of the Variances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4" authorId="0" shapeId="0">
      <text>
        <r>
          <rPr>
            <sz val="9"/>
            <color indexed="81"/>
            <rFont val="Tahoma"/>
            <family val="2"/>
          </rPr>
          <t xml:space="preserve">JMP Factor scores always have a variance of One.  The Variance of Principal Component scores = eigenvalue, but the variance of factor scores = 1 for all factors.
</t>
        </r>
      </text>
    </comment>
    <comment ref="AF4" authorId="0" shapeId="0">
      <text>
        <r>
          <rPr>
            <sz val="9"/>
            <color indexed="81"/>
            <rFont val="Tahoma"/>
            <family val="2"/>
          </rPr>
          <t xml:space="preserve">JMP Factor scores always have a variance of One.  The Variance of Principal Component scores = eigenvalue, but the variance of factor scores = 1 for all factors.
</t>
        </r>
      </text>
    </comment>
    <comment ref="AG4" authorId="0" shapeId="0">
      <text>
        <r>
          <rPr>
            <sz val="9"/>
            <color indexed="81"/>
            <rFont val="Tahoma"/>
            <family val="2"/>
          </rPr>
          <t xml:space="preserve">JMP Factor scores always have a variance of One.  The Variance of Principal Component scores = eigenvalue, but the variance of factor scores = 1 for all factors.
</t>
        </r>
      </text>
    </comment>
    <comment ref="AH4" authorId="0" shapeId="0">
      <text>
        <r>
          <rPr>
            <sz val="9"/>
            <color indexed="81"/>
            <rFont val="Tahoma"/>
            <family val="2"/>
          </rPr>
          <t xml:space="preserve">JMP Factor scores always have a variance of One.  The Variance of Principal Component scores = eigenvalue, but the variance of factor scores = 1 for all factors.
</t>
        </r>
      </text>
    </comment>
  </commentList>
</comments>
</file>

<file path=xl/comments2.xml><?xml version="1.0" encoding="utf-8"?>
<comments xmlns="http://schemas.openxmlformats.org/spreadsheetml/2006/main">
  <authors>
    <author>RAndrews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A = Group consisting of V1, V2  &amp; V3
B = Group consisting of V4, V5 &amp; V6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" authorId="0" shapeId="0">
      <text>
        <r>
          <rPr>
            <b/>
            <sz val="9"/>
            <color indexed="81"/>
            <rFont val="Tahoma"/>
            <family val="2"/>
          </rPr>
          <t>A = Group consisting of V1, V2  &amp; V3
B = Group consisting of V4, V5 &amp; V6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" authorId="0" shapeId="0">
      <text>
        <r>
          <rPr>
            <b/>
            <sz val="9"/>
            <color indexed="81"/>
            <rFont val="Tahoma"/>
            <family val="2"/>
          </rPr>
          <t>A = Group consisting of V1, V2  &amp; V3
B = Group consisting of V4, V5 &amp; V6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" authorId="0" shapeId="0">
      <text>
        <r>
          <rPr>
            <b/>
            <sz val="9"/>
            <color indexed="81"/>
            <rFont val="Tahoma"/>
            <family val="2"/>
          </rPr>
          <t>A = Group consisting of V1, V2  &amp; V3
B = Group consisting of V4, V5 &amp; V6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<sst xmlns="http://schemas.openxmlformats.org/spreadsheetml/2006/main" count="420" uniqueCount="144">
  <si>
    <t>Variance</t>
  </si>
  <si>
    <t>V1</t>
  </si>
  <si>
    <t>V2</t>
  </si>
  <si>
    <t>V3</t>
  </si>
  <si>
    <t>V4</t>
  </si>
  <si>
    <t>V5</t>
  </si>
  <si>
    <t>V6</t>
  </si>
  <si>
    <t>Covariances</t>
  </si>
  <si>
    <t>Correlations</t>
  </si>
  <si>
    <t>Mean</t>
  </si>
  <si>
    <t>Std. Dev.</t>
  </si>
  <si>
    <t>C1</t>
  </si>
  <si>
    <t>C2</t>
  </si>
  <si>
    <t>C3</t>
  </si>
  <si>
    <t>C4</t>
  </si>
  <si>
    <t>C5</t>
  </si>
  <si>
    <t>C6</t>
  </si>
  <si>
    <t>Eigenvalue</t>
  </si>
  <si>
    <t>Percent</t>
  </si>
  <si>
    <t>Prin1</t>
  </si>
  <si>
    <t>Prin2</t>
  </si>
  <si>
    <t>Prin3</t>
  </si>
  <si>
    <t>Prin4</t>
  </si>
  <si>
    <t>Prin5</t>
  </si>
  <si>
    <t>Prin6</t>
  </si>
  <si>
    <t>PC1</t>
  </si>
  <si>
    <t>PC2</t>
  </si>
  <si>
    <t>PC3</t>
  </si>
  <si>
    <t>PC4</t>
  </si>
  <si>
    <t>PC5</t>
  </si>
  <si>
    <t>PC6</t>
  </si>
  <si>
    <t>OBS1</t>
  </si>
  <si>
    <t>OBS2</t>
  </si>
  <si>
    <t>OBS3</t>
  </si>
  <si>
    <t>OBS4</t>
  </si>
  <si>
    <t>OBS5</t>
  </si>
  <si>
    <t>OBS6</t>
  </si>
  <si>
    <t>OBS7</t>
  </si>
  <si>
    <t>OBS8</t>
  </si>
  <si>
    <t>OBS9</t>
  </si>
  <si>
    <t>OBS10</t>
  </si>
  <si>
    <t>OBS11</t>
  </si>
  <si>
    <t>OBS12</t>
  </si>
  <si>
    <t>OBS13</t>
  </si>
  <si>
    <t>OBS14</t>
  </si>
  <si>
    <t>OBS15</t>
  </si>
  <si>
    <t>OBS16</t>
  </si>
  <si>
    <t>OBS17</t>
  </si>
  <si>
    <t>OBS18</t>
  </si>
  <si>
    <t>OBS19</t>
  </si>
  <si>
    <t>OBS20</t>
  </si>
  <si>
    <t>OBS21</t>
  </si>
  <si>
    <t>OBS22</t>
  </si>
  <si>
    <t>OBS23</t>
  </si>
  <si>
    <t>OBS24</t>
  </si>
  <si>
    <t>OBS25</t>
  </si>
  <si>
    <t>OBS26</t>
  </si>
  <si>
    <t>OBS27</t>
  </si>
  <si>
    <t>OBS28</t>
  </si>
  <si>
    <t>OBS29</t>
  </si>
  <si>
    <t>OBS30</t>
  </si>
  <si>
    <t>OBS31</t>
  </si>
  <si>
    <t>OBS32</t>
  </si>
  <si>
    <t>OBS33</t>
  </si>
  <si>
    <t>OBS34</t>
  </si>
  <si>
    <t>OBS35</t>
  </si>
  <si>
    <t>OBS36</t>
  </si>
  <si>
    <t>OBS37</t>
  </si>
  <si>
    <t>OBS38</t>
  </si>
  <si>
    <t>OBS39</t>
  </si>
  <si>
    <t>OBS40</t>
  </si>
  <si>
    <t>OBS41</t>
  </si>
  <si>
    <t>OBS42</t>
  </si>
  <si>
    <t>OBS43</t>
  </si>
  <si>
    <t>OBS44</t>
  </si>
  <si>
    <t>OBS45</t>
  </si>
  <si>
    <t>OBS46</t>
  </si>
  <si>
    <t>OBS47</t>
  </si>
  <si>
    <t>OBS48</t>
  </si>
  <si>
    <t>OBS49</t>
  </si>
  <si>
    <t>OBS50</t>
  </si>
  <si>
    <r>
      <t xml:space="preserve">value </t>
    </r>
    <r>
      <rPr>
        <b/>
        <sz val="14"/>
        <color rgb="FF0000FF"/>
        <rFont val="Courier New"/>
        <family val="3"/>
      </rPr>
      <t>λ</t>
    </r>
    <r>
      <rPr>
        <b/>
        <sz val="12"/>
        <color rgb="FF0000FF"/>
        <rFont val="Arial"/>
        <family val="2"/>
      </rPr>
      <t xml:space="preserve"> that is a solution to the equation</t>
    </r>
    <r>
      <rPr>
        <b/>
        <sz val="10"/>
        <color rgb="FF0000FF"/>
        <rFont val="Courier New"/>
        <family val="3"/>
      </rPr>
      <t xml:space="preserve"> </t>
    </r>
    <r>
      <rPr>
        <b/>
        <sz val="14"/>
        <color rgb="FF0000FF"/>
        <rFont val="Courier New"/>
        <family val="3"/>
      </rPr>
      <t>|S - λ*I|=0</t>
    </r>
  </si>
  <si>
    <t>l =</t>
  </si>
  <si>
    <t>S - λ I</t>
  </si>
  <si>
    <t>Eigenvectors</t>
  </si>
  <si>
    <t>Length</t>
  </si>
  <si>
    <t>PRIN1</t>
  </si>
  <si>
    <t>PRIN2</t>
  </si>
  <si>
    <t>PRIN3</t>
  </si>
  <si>
    <t>PRIN4</t>
  </si>
  <si>
    <t>PRIN5</t>
  </si>
  <si>
    <t>PRIN6</t>
  </si>
  <si>
    <t>Correlations (Loadings</t>
  </si>
  <si>
    <r>
      <t>λ</t>
    </r>
    <r>
      <rPr>
        <b/>
        <sz val="12"/>
        <color rgb="FF0000FF"/>
        <rFont val="Arial"/>
        <family val="2"/>
      </rPr>
      <t xml:space="preserve"> that is a solution to the equation</t>
    </r>
    <r>
      <rPr>
        <b/>
        <sz val="10"/>
        <color rgb="FF0000FF"/>
        <rFont val="Courier New"/>
        <family val="3"/>
      </rPr>
      <t xml:space="preserve"> </t>
    </r>
    <r>
      <rPr>
        <b/>
        <sz val="14"/>
        <color rgb="FF0000FF"/>
        <rFont val="Courier New"/>
        <family val="3"/>
      </rPr>
      <t>|S - λ*I|=0</t>
    </r>
  </si>
  <si>
    <t>= Gerneralized Variance = Product of the eigenvalues</t>
  </si>
  <si>
    <t>= λ</t>
  </si>
  <si>
    <t>= Total Variance = Total of the eigenvalues</t>
  </si>
  <si>
    <t>S - λ*I</t>
  </si>
  <si>
    <t>= Determinant of the matrix above</t>
  </si>
  <si>
    <t>Correlation Loadings</t>
  </si>
  <si>
    <t>Covariance loadings</t>
  </si>
  <si>
    <t>B</t>
  </si>
  <si>
    <t>A</t>
  </si>
  <si>
    <t>A+B</t>
  </si>
  <si>
    <t>A-B</t>
  </si>
  <si>
    <t>Factor 1</t>
  </si>
  <si>
    <t>Factor 2</t>
  </si>
  <si>
    <t>Z-PC1</t>
  </si>
  <si>
    <t>Z-PC2</t>
  </si>
  <si>
    <t>Rotation Matrix</t>
  </si>
  <si>
    <t>COV F 1</t>
  </si>
  <si>
    <t>COV F 2</t>
  </si>
  <si>
    <t>Yellow shaded columns were created prior to 2-8-2017 class</t>
  </si>
  <si>
    <t>original data</t>
  </si>
  <si>
    <t xml:space="preserve">Total </t>
  </si>
  <si>
    <t>Centered or Mean Corrected Data</t>
  </si>
  <si>
    <t>Principal Component Scores using COV eigenvectors</t>
  </si>
  <si>
    <t>Principal Component Scores copied from JMP</t>
  </si>
  <si>
    <t xml:space="preserve">Standardized </t>
  </si>
  <si>
    <t xml:space="preserve">PC Scores </t>
  </si>
  <si>
    <t xml:space="preserve">Calculated </t>
  </si>
  <si>
    <t>Factor1</t>
  </si>
  <si>
    <t>Factor2</t>
  </si>
  <si>
    <t>Copied from JMP</t>
  </si>
  <si>
    <r>
      <t>Note that Correlations or</t>
    </r>
    <r>
      <rPr>
        <b/>
        <sz val="10"/>
        <color rgb="FF0000FF"/>
        <rFont val="Arial"/>
        <family val="2"/>
      </rPr>
      <t xml:space="preserve"> Covariances</t>
    </r>
    <r>
      <rPr>
        <b/>
        <sz val="10"/>
        <color rgb="FFFF0000"/>
        <rFont val="Arial"/>
        <family val="2"/>
      </rPr>
      <t xml:space="preserve"> must be selected in the initial dialogue box </t>
    </r>
  </si>
  <si>
    <t>Select Principal Components for Factoring Method and Prior Communality</t>
  </si>
  <si>
    <r>
      <t xml:space="preserve">Note that </t>
    </r>
    <r>
      <rPr>
        <b/>
        <sz val="10"/>
        <color rgb="FF0000FF"/>
        <rFont val="Arial"/>
        <family val="2"/>
      </rPr>
      <t>Correlations</t>
    </r>
    <r>
      <rPr>
        <b/>
        <sz val="10"/>
        <color rgb="FFFF0000"/>
        <rFont val="Arial"/>
        <family val="2"/>
      </rPr>
      <t xml:space="preserve"> or Covariances must be selected in the initial dialogue box </t>
    </r>
  </si>
  <si>
    <r>
      <rPr>
        <b/>
        <sz val="10"/>
        <color rgb="FF0000FF"/>
        <rFont val="Arial"/>
        <family val="2"/>
      </rPr>
      <t>Correlation</t>
    </r>
    <r>
      <rPr>
        <b/>
        <sz val="10"/>
        <color theme="9" tint="-0.499984740745262"/>
        <rFont val="Arial"/>
        <family val="2"/>
      </rPr>
      <t xml:space="preserve"> JMP output using Analysis &gt; Consumer Research &gt;  Factor Analysis with 2 factors and </t>
    </r>
    <r>
      <rPr>
        <b/>
        <sz val="10"/>
        <color rgb="FF0000FF"/>
        <rFont val="Arial"/>
        <family val="2"/>
      </rPr>
      <t>Equamax</t>
    </r>
    <r>
      <rPr>
        <b/>
        <sz val="10"/>
        <color theme="9" tint="-0.499984740745262"/>
        <rFont val="Arial"/>
        <family val="2"/>
      </rPr>
      <t xml:space="preserve"> rotation </t>
    </r>
  </si>
  <si>
    <r>
      <rPr>
        <b/>
        <sz val="10"/>
        <color rgb="FF0000FF"/>
        <rFont val="Arial"/>
        <family val="2"/>
      </rPr>
      <t>Covariance</t>
    </r>
    <r>
      <rPr>
        <b/>
        <sz val="10"/>
        <color theme="9" tint="-0.499984740745262"/>
        <rFont val="Arial"/>
        <family val="2"/>
      </rPr>
      <t xml:space="preserve"> JMP output using Analysis &gt; Consumer Research &gt;  Factor Analysis with 2 factors and </t>
    </r>
    <r>
      <rPr>
        <b/>
        <sz val="10"/>
        <color rgb="FF0000FF"/>
        <rFont val="Arial"/>
        <family val="2"/>
      </rPr>
      <t>Quartimax</t>
    </r>
    <r>
      <rPr>
        <b/>
        <sz val="10"/>
        <color theme="9" tint="-0.499984740745262"/>
        <rFont val="Arial"/>
        <family val="2"/>
      </rPr>
      <t xml:space="preserve"> rotation </t>
    </r>
  </si>
  <si>
    <r>
      <t xml:space="preserve">JMP output using Analysis &gt; Multivariate Methods &gt; Principal Components &gt; </t>
    </r>
    <r>
      <rPr>
        <b/>
        <sz val="10"/>
        <color rgb="FF0000FF"/>
        <rFont val="Arial"/>
        <family val="2"/>
      </rPr>
      <t>Covariances</t>
    </r>
    <r>
      <rPr>
        <b/>
        <sz val="10"/>
        <color theme="9" tint="-0.499984740745262"/>
        <rFont val="Arial"/>
        <family val="2"/>
      </rPr>
      <t xml:space="preserve"> then selecting Factor Analysis with 2 factors and </t>
    </r>
    <r>
      <rPr>
        <b/>
        <sz val="10"/>
        <color rgb="FF0000FF"/>
        <rFont val="Arial"/>
        <family val="2"/>
      </rPr>
      <t>Varimax</t>
    </r>
    <r>
      <rPr>
        <b/>
        <sz val="10"/>
        <color theme="9" tint="-0.499984740745262"/>
        <rFont val="Arial"/>
        <family val="2"/>
      </rPr>
      <t xml:space="preserve"> rotation </t>
    </r>
  </si>
  <si>
    <r>
      <t xml:space="preserve">JMP output using Analysis &gt; Multivariate Methods &gt; Principal Components &gt; </t>
    </r>
    <r>
      <rPr>
        <b/>
        <sz val="10"/>
        <color rgb="FF0000FF"/>
        <rFont val="Arial"/>
        <family val="2"/>
      </rPr>
      <t>Correlations</t>
    </r>
    <r>
      <rPr>
        <b/>
        <sz val="10"/>
        <color theme="9" tint="-0.499984740745262"/>
        <rFont val="Arial"/>
        <family val="2"/>
      </rPr>
      <t xml:space="preserve"> then selecting Factor Analysis with 2 factors and </t>
    </r>
    <r>
      <rPr>
        <b/>
        <sz val="10"/>
        <color rgb="FF0000FF"/>
        <rFont val="Arial"/>
        <family val="2"/>
      </rPr>
      <t>Varimax</t>
    </r>
    <r>
      <rPr>
        <b/>
        <sz val="10"/>
        <color theme="9" tint="-0.499984740745262"/>
        <rFont val="Arial"/>
        <family val="2"/>
      </rPr>
      <t xml:space="preserve"> rotation </t>
    </r>
  </si>
  <si>
    <t xml:space="preserve">Rotated Factor Scores </t>
  </si>
  <si>
    <t>Equamax Rotated Loading</t>
  </si>
  <si>
    <t>Varimax Rotated Factor Loading</t>
  </si>
  <si>
    <t>Quartimax Rotated Loading</t>
  </si>
  <si>
    <t>COV PC1</t>
  </si>
  <si>
    <t>COV PC2</t>
  </si>
  <si>
    <t>COV Fact 1</t>
  </si>
  <si>
    <t>COV Fact 2</t>
  </si>
  <si>
    <t>CORR PC1</t>
  </si>
  <si>
    <t>CORR PC2</t>
  </si>
  <si>
    <t>CORR Fact1</t>
  </si>
  <si>
    <t>CORR Fact2</t>
  </si>
  <si>
    <t>Covariance Matrix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</si>
</sst>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%"/>
  </numFmts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Calibri"/>
      <family val="2"/>
    </font>
    <font>
      <b/>
      <sz val="12"/>
      <color rgb="FF0000FF"/>
      <name val="Arial"/>
      <family val="2"/>
    </font>
    <font>
      <b/>
      <sz val="14"/>
      <color rgb="FF0000FF"/>
      <name val="Courier New"/>
      <family val="3"/>
    </font>
    <font>
      <b/>
      <sz val="10"/>
      <color rgb="FF0000FF"/>
      <name val="Courier New"/>
      <family val="3"/>
    </font>
    <font>
      <b/>
      <sz val="10"/>
      <name val="Symbol"/>
      <family val="1"/>
      <charset val="2"/>
    </font>
    <font>
      <sz val="10"/>
      <name val="Times New Roman"/>
      <family val="1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b/>
      <sz val="12"/>
      <color rgb="FF0070C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85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0" fillId="0" borderId="0" xfId="0" applyFill="1" applyBorder="1" applyAlignment="1"/>
    <xf numFmtId="0" fontId="0" fillId="0" borderId="7" xfId="0" applyFill="1" applyBorder="1" applyAlignment="1"/>
    <xf numFmtId="0" fontId="4" fillId="0" borderId="9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1"/>
    <xf numFmtId="0" fontId="2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6" fillId="0" borderId="0" xfId="0" applyFont="1"/>
    <xf numFmtId="0" fontId="9" fillId="0" borderId="0" xfId="0" applyFont="1" applyAlignment="1">
      <alignment horizontal="right"/>
    </xf>
    <xf numFmtId="0" fontId="10" fillId="0" borderId="0" xfId="0" applyFont="1"/>
    <xf numFmtId="0" fontId="0" fillId="0" borderId="0" xfId="0" applyFill="1" applyBorder="1"/>
    <xf numFmtId="0" fontId="11" fillId="0" borderId="0" xfId="0" applyFont="1"/>
    <xf numFmtId="0" fontId="2" fillId="0" borderId="0" xfId="1" applyFont="1"/>
    <xf numFmtId="0" fontId="2" fillId="0" borderId="0" xfId="1" applyAlignment="1">
      <alignment horizontal="center"/>
    </xf>
    <xf numFmtId="0" fontId="2" fillId="0" borderId="0" xfId="1" applyFont="1" applyAlignment="1">
      <alignment horizontal="center"/>
    </xf>
    <xf numFmtId="0" fontId="7" fillId="0" borderId="0" xfId="1" applyFont="1"/>
    <xf numFmtId="164" fontId="0" fillId="0" borderId="0" xfId="2" applyNumberFormat="1" applyFont="1"/>
    <xf numFmtId="0" fontId="2" fillId="0" borderId="0" xfId="1" quotePrefix="1" applyFont="1"/>
    <xf numFmtId="0" fontId="5" fillId="0" borderId="0" xfId="1" quotePrefix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2" borderId="0" xfId="0" applyFill="1"/>
    <xf numFmtId="0" fontId="0" fillId="3" borderId="0" xfId="0" applyFill="1"/>
    <xf numFmtId="0" fontId="2" fillId="3" borderId="0" xfId="0" applyFont="1" applyFill="1"/>
    <xf numFmtId="0" fontId="0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0" fillId="3" borderId="0" xfId="0" applyFill="1" applyBorder="1"/>
    <xf numFmtId="0" fontId="0" fillId="3" borderId="10" xfId="0" applyFill="1" applyBorder="1"/>
    <xf numFmtId="0" fontId="0" fillId="3" borderId="0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/>
    <xf numFmtId="0" fontId="16" fillId="3" borderId="11" xfId="0" applyFont="1" applyFill="1" applyBorder="1" applyAlignment="1">
      <alignment horizontal="center"/>
    </xf>
    <xf numFmtId="0" fontId="16" fillId="3" borderId="11" xfId="0" applyFont="1" applyFill="1" applyBorder="1"/>
    <xf numFmtId="0" fontId="0" fillId="3" borderId="11" xfId="0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0" fillId="3" borderId="1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0" fontId="0" fillId="0" borderId="10" xfId="0" applyBorder="1"/>
    <xf numFmtId="0" fontId="0" fillId="0" borderId="1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0" fillId="0" borderId="12" xfId="0" applyBorder="1"/>
    <xf numFmtId="0" fontId="0" fillId="0" borderId="12" xfId="0" applyFont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0" fontId="17" fillId="0" borderId="0" xfId="0" applyFont="1"/>
    <xf numFmtId="0" fontId="19" fillId="0" borderId="0" xfId="0" applyFont="1"/>
    <xf numFmtId="0" fontId="17" fillId="0" borderId="0" xfId="0" applyFont="1" applyAlignment="1">
      <alignment horizontal="right"/>
    </xf>
    <xf numFmtId="0" fontId="12" fillId="0" borderId="0" xfId="0" applyFont="1" applyAlignment="1">
      <alignment horizontal="center"/>
    </xf>
    <xf numFmtId="0" fontId="1" fillId="0" borderId="0" xfId="3"/>
    <xf numFmtId="0" fontId="1" fillId="0" borderId="1" xfId="3" applyBorder="1"/>
    <xf numFmtId="0" fontId="1" fillId="0" borderId="3" xfId="3" applyBorder="1"/>
    <xf numFmtId="0" fontId="1" fillId="0" borderId="4" xfId="3" applyBorder="1"/>
    <xf numFmtId="0" fontId="1" fillId="0" borderId="5" xfId="3" applyBorder="1"/>
    <xf numFmtId="0" fontId="1" fillId="0" borderId="6" xfId="3" applyBorder="1"/>
    <xf numFmtId="0" fontId="1" fillId="0" borderId="8" xfId="3" applyBorder="1"/>
    <xf numFmtId="0" fontId="1" fillId="2" borderId="0" xfId="3" applyFill="1"/>
    <xf numFmtId="0" fontId="1" fillId="4" borderId="0" xfId="3" applyFill="1"/>
    <xf numFmtId="0" fontId="1" fillId="5" borderId="0" xfId="3" applyFill="1"/>
    <xf numFmtId="0" fontId="20" fillId="0" borderId="0" xfId="3" applyFont="1"/>
  </cellXfs>
  <cellStyles count="4">
    <cellStyle name="Normal" xfId="0" builtinId="0"/>
    <cellStyle name="Normal 2" xfId="1"/>
    <cellStyle name="Normal 3" xfId="3"/>
    <cellStyle name="Percent 2" xfId="2"/>
  </cellStyles>
  <dxfs count="0"/>
  <tableStyles count="0" defaultTableStyle="TableStyleMedium9" defaultPivotStyle="PivotStyleLight16"/>
  <colors>
    <mruColors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57150</xdr:rowOff>
    </xdr:from>
    <xdr:to>
      <xdr:col>13</xdr:col>
      <xdr:colOff>571500</xdr:colOff>
      <xdr:row>17</xdr:row>
      <xdr:rowOff>28575</xdr:rowOff>
    </xdr:to>
    <xdr:sp macro="" textlink="">
      <xdr:nvSpPr>
        <xdr:cNvPr id="2" name="TextBox 1"/>
        <xdr:cNvSpPr txBox="1"/>
      </xdr:nvSpPr>
      <xdr:spPr>
        <a:xfrm>
          <a:off x="3228975" y="57150"/>
          <a:ext cx="5553075" cy="2724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Prosocial Orientation Inventory data from Chapter 14 of </a:t>
          </a:r>
          <a:r>
            <a:rPr lang="en-US" sz="1100" i="1"/>
            <a:t>JMP for Basic Univeraite and Multivariate Statistics</a:t>
          </a:r>
          <a:r>
            <a:rPr lang="en-US" sz="1100"/>
            <a:t>.</a:t>
          </a:r>
        </a:p>
        <a:p>
          <a:endParaRPr lang="en-US" sz="1100"/>
        </a:p>
        <a:p>
          <a:r>
            <a:rPr lang="en-US" sz="1100"/>
            <a:t>Data measured on a 7-point Likert scale with 1= Never to 7= Very Frequently for the variables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V1 - Went out of my way to do a favor for a coworker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V2 - Went out of my way to do a favor for a relative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V3 - Went out of my way to do a favor for a friend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V4 - Gave money to a religious charity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V5 - Gave money to a charity not associated with a religion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V6 - Gave money to a panhandler</a:t>
          </a:r>
          <a:r>
            <a:rPr lang="en-US"/>
            <a:t> 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171451</xdr:colOff>
      <xdr:row>0</xdr:row>
      <xdr:rowOff>76200</xdr:rowOff>
    </xdr:from>
    <xdr:to>
      <xdr:col>11</xdr:col>
      <xdr:colOff>175846</xdr:colOff>
      <xdr:row>25</xdr:row>
      <xdr:rowOff>57150</xdr:rowOff>
    </xdr:to>
    <xdr:sp macro="" textlink="">
      <xdr:nvSpPr>
        <xdr:cNvPr id="2" name="TextBox 1"/>
        <xdr:cNvSpPr txBox="1"/>
      </xdr:nvSpPr>
      <xdr:spPr>
        <a:xfrm>
          <a:off x="171451" y="76200"/>
          <a:ext cx="6693876" cy="40107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In class on Wednesday,</a:t>
          </a:r>
          <a:r>
            <a:rPr lang="en-US" sz="1100" baseline="0"/>
            <a:t> February 8, I stared with the Excel file on the Lectures page from February 1. </a:t>
          </a:r>
        </a:p>
        <a:p>
          <a:r>
            <a:rPr lang="en-US" sz="1100" baseline="0"/>
            <a:t>The green colored tabs in this file are from what I did for the redo Office Mix on 2-2-2017.</a:t>
          </a:r>
        </a:p>
        <a:p>
          <a:r>
            <a:rPr lang="en-US" sz="1100" baseline="0"/>
            <a:t>The blue colored tabs in this file are for the what I did in the first part and second part of of the 2-1-2017 class.   </a:t>
          </a:r>
        </a:p>
        <a:p>
          <a:r>
            <a:rPr lang="en-US" sz="1100" baseline="0"/>
            <a:t>The red tab has the yellow shaded area from the 2-1-2017 class and added info on factors from 2-8-2017.  </a:t>
          </a:r>
        </a:p>
        <a:p>
          <a:r>
            <a:rPr lang="en-US" sz="1100" baseline="0"/>
            <a:t>The tabs without color are from 2-8-2017.  </a:t>
          </a:r>
        </a:p>
        <a:p>
          <a:endParaRPr lang="en-US" sz="1100" baseline="0"/>
        </a:p>
        <a:p>
          <a:r>
            <a:rPr lang="en-US" sz="1100" baseline="0"/>
            <a:t>The Office Mix links for 2-8-2017 are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/>
            <a:t>1st part:  </a:t>
          </a:r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https://mix.office.com/watch/wkqzbofsrsvk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/>
            <a:t>2nd part:  </a:t>
          </a:r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https://mix.office.com/watch/174d01aimuu3b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100" baseline="0"/>
        </a:p>
        <a:p>
          <a:r>
            <a:rPr lang="en-US" sz="1100" baseline="0"/>
            <a:t>   </a:t>
          </a:r>
        </a:p>
        <a:p>
          <a:endParaRPr lang="en-US" sz="1100" baseline="0"/>
        </a:p>
        <a:p>
          <a:endParaRPr lang="en-US" sz="1100" baseline="0"/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19</xdr:row>
          <xdr:rowOff>123825</xdr:rowOff>
        </xdr:from>
        <xdr:to>
          <xdr:col>5</xdr:col>
          <xdr:colOff>228600</xdr:colOff>
          <xdr:row>26</xdr:row>
          <xdr:rowOff>38100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19050</xdr:rowOff>
    </xdr:from>
    <xdr:to>
      <xdr:col>15</xdr:col>
      <xdr:colOff>572856</xdr:colOff>
      <xdr:row>116</xdr:row>
      <xdr:rowOff>97837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2900"/>
          <a:ext cx="9716856" cy="1853823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22</xdr:col>
      <xdr:colOff>28114</xdr:colOff>
      <xdr:row>18</xdr:row>
      <xdr:rowOff>142493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3685714" cy="3057143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1</xdr:row>
      <xdr:rowOff>142875</xdr:rowOff>
    </xdr:from>
    <xdr:to>
      <xdr:col>16</xdr:col>
      <xdr:colOff>428625</xdr:colOff>
      <xdr:row>8</xdr:row>
      <xdr:rowOff>38100</xdr:rowOff>
    </xdr:to>
    <xdr:cxnSp macro="">
      <xdr:nvCxnSpPr>
        <xdr:cNvPr id="11" name="Straight Arrow Connector 10"/>
        <xdr:cNvCxnSpPr/>
      </xdr:nvCxnSpPr>
      <xdr:spPr>
        <a:xfrm>
          <a:off x="8305800" y="304800"/>
          <a:ext cx="1876425" cy="1028700"/>
        </a:xfrm>
        <a:prstGeom prst="straightConnector1">
          <a:avLst/>
        </a:prstGeom>
        <a:ln w="19050">
          <a:solidFill>
            <a:schemeClr val="accent6">
              <a:lumMod val="50000"/>
            </a:schemeClr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323850</xdr:colOff>
      <xdr:row>1</xdr:row>
      <xdr:rowOff>152400</xdr:rowOff>
    </xdr:from>
    <xdr:to>
      <xdr:col>16</xdr:col>
      <xdr:colOff>428625</xdr:colOff>
      <xdr:row>4</xdr:row>
      <xdr:rowOff>57150</xdr:rowOff>
    </xdr:to>
    <xdr:cxnSp macro="">
      <xdr:nvCxnSpPr>
        <xdr:cNvPr id="13" name="Straight Arrow Connector 12"/>
        <xdr:cNvCxnSpPr/>
      </xdr:nvCxnSpPr>
      <xdr:spPr>
        <a:xfrm>
          <a:off x="7639050" y="314325"/>
          <a:ext cx="2543175" cy="390525"/>
        </a:xfrm>
        <a:prstGeom prst="straightConnector1">
          <a:avLst/>
        </a:prstGeom>
        <a:ln w="19050">
          <a:solidFill>
            <a:schemeClr val="accent6">
              <a:lumMod val="50000"/>
            </a:schemeClr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142875</xdr:colOff>
      <xdr:row>1</xdr:row>
      <xdr:rowOff>28575</xdr:rowOff>
    </xdr:from>
    <xdr:to>
      <xdr:col>18</xdr:col>
      <xdr:colOff>409575</xdr:colOff>
      <xdr:row>12</xdr:row>
      <xdr:rowOff>66675</xdr:rowOff>
    </xdr:to>
    <xdr:cxnSp macro="">
      <xdr:nvCxnSpPr>
        <xdr:cNvPr id="16" name="Straight Arrow Connector 15"/>
        <xdr:cNvCxnSpPr/>
      </xdr:nvCxnSpPr>
      <xdr:spPr>
        <a:xfrm>
          <a:off x="8677275" y="190500"/>
          <a:ext cx="2705100" cy="1819275"/>
        </a:xfrm>
        <a:prstGeom prst="straightConnector1">
          <a:avLst/>
        </a:prstGeom>
        <a:ln w="19050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15</xdr:col>
      <xdr:colOff>572856</xdr:colOff>
      <xdr:row>112</xdr:row>
      <xdr:rowOff>40591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9716856" cy="178523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22</xdr:col>
      <xdr:colOff>28114</xdr:colOff>
      <xdr:row>18</xdr:row>
      <xdr:rowOff>142493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3685714" cy="3057143"/>
        </a:xfrm>
        <a:prstGeom prst="rect">
          <a:avLst/>
        </a:prstGeom>
      </xdr:spPr>
    </xdr:pic>
    <xdr:clientData/>
  </xdr:twoCellAnchor>
  <xdr:twoCellAnchor>
    <xdr:from>
      <xdr:col>14</xdr:col>
      <xdr:colOff>314325</xdr:colOff>
      <xdr:row>0</xdr:row>
      <xdr:rowOff>133350</xdr:rowOff>
    </xdr:from>
    <xdr:to>
      <xdr:col>18</xdr:col>
      <xdr:colOff>266700</xdr:colOff>
      <xdr:row>12</xdr:row>
      <xdr:rowOff>38100</xdr:rowOff>
    </xdr:to>
    <xdr:cxnSp macro="">
      <xdr:nvCxnSpPr>
        <xdr:cNvPr id="4" name="Straight Arrow Connector 3"/>
        <xdr:cNvCxnSpPr/>
      </xdr:nvCxnSpPr>
      <xdr:spPr>
        <a:xfrm>
          <a:off x="8848725" y="133350"/>
          <a:ext cx="2390775" cy="1847850"/>
        </a:xfrm>
        <a:prstGeom prst="straightConnector1">
          <a:avLst/>
        </a:prstGeom>
        <a:ln w="19050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381000</xdr:colOff>
      <xdr:row>1</xdr:row>
      <xdr:rowOff>152400</xdr:rowOff>
    </xdr:from>
    <xdr:to>
      <xdr:col>16</xdr:col>
      <xdr:colOff>419100</xdr:colOff>
      <xdr:row>4</xdr:row>
      <xdr:rowOff>57150</xdr:rowOff>
    </xdr:to>
    <xdr:cxnSp macro="">
      <xdr:nvCxnSpPr>
        <xdr:cNvPr id="5" name="Straight Arrow Connector 4"/>
        <xdr:cNvCxnSpPr/>
      </xdr:nvCxnSpPr>
      <xdr:spPr>
        <a:xfrm>
          <a:off x="7086600" y="314325"/>
          <a:ext cx="3086100" cy="390525"/>
        </a:xfrm>
        <a:prstGeom prst="straightConnector1">
          <a:avLst/>
        </a:prstGeom>
        <a:ln w="19050">
          <a:solidFill>
            <a:schemeClr val="accent6">
              <a:lumMod val="50000"/>
            </a:schemeClr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342900</xdr:colOff>
      <xdr:row>2</xdr:row>
      <xdr:rowOff>19050</xdr:rowOff>
    </xdr:from>
    <xdr:to>
      <xdr:col>16</xdr:col>
      <xdr:colOff>400050</xdr:colOff>
      <xdr:row>8</xdr:row>
      <xdr:rowOff>28575</xdr:rowOff>
    </xdr:to>
    <xdr:cxnSp macro="">
      <xdr:nvCxnSpPr>
        <xdr:cNvPr id="6" name="Straight Arrow Connector 5"/>
        <xdr:cNvCxnSpPr/>
      </xdr:nvCxnSpPr>
      <xdr:spPr>
        <a:xfrm>
          <a:off x="8267700" y="342900"/>
          <a:ext cx="1885950" cy="981075"/>
        </a:xfrm>
        <a:prstGeom prst="straightConnector1">
          <a:avLst/>
        </a:prstGeom>
        <a:ln w="19050">
          <a:solidFill>
            <a:schemeClr val="accent6">
              <a:lumMod val="50000"/>
            </a:schemeClr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447674</xdr:colOff>
      <xdr:row>0</xdr:row>
      <xdr:rowOff>0</xdr:rowOff>
    </xdr:from>
    <xdr:to>
      <xdr:col>15</xdr:col>
      <xdr:colOff>89807</xdr:colOff>
      <xdr:row>4</xdr:row>
      <xdr:rowOff>70757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51" t="47923" r="78964" b="42245"/>
        <a:stretch/>
      </xdr:blipFill>
      <xdr:spPr>
        <a:xfrm>
          <a:off x="7153274" y="0"/>
          <a:ext cx="2080533" cy="718457"/>
        </a:xfrm>
        <a:prstGeom prst="rect">
          <a:avLst/>
        </a:prstGeom>
      </xdr:spPr>
    </xdr:pic>
    <xdr:clientData/>
  </xdr:twoCellAnchor>
  <xdr:twoCellAnchor>
    <xdr:from>
      <xdr:col>8</xdr:col>
      <xdr:colOff>228600</xdr:colOff>
      <xdr:row>1</xdr:row>
      <xdr:rowOff>133350</xdr:rowOff>
    </xdr:from>
    <xdr:to>
      <xdr:col>13</xdr:col>
      <xdr:colOff>333375</xdr:colOff>
      <xdr:row>2</xdr:row>
      <xdr:rowOff>133350</xdr:rowOff>
    </xdr:to>
    <xdr:cxnSp macro="">
      <xdr:nvCxnSpPr>
        <xdr:cNvPr id="5" name="Straight Arrow Connector 4"/>
        <xdr:cNvCxnSpPr/>
      </xdr:nvCxnSpPr>
      <xdr:spPr>
        <a:xfrm>
          <a:off x="5105400" y="295275"/>
          <a:ext cx="3152775" cy="161925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76199</xdr:colOff>
      <xdr:row>0</xdr:row>
      <xdr:rowOff>28575</xdr:rowOff>
    </xdr:from>
    <xdr:to>
      <xdr:col>20</xdr:col>
      <xdr:colOff>495300</xdr:colOff>
      <xdr:row>17</xdr:row>
      <xdr:rowOff>133350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48" t="51569" r="70202" b="9364"/>
        <a:stretch/>
      </xdr:blipFill>
      <xdr:spPr>
        <a:xfrm>
          <a:off x="9220199" y="28575"/>
          <a:ext cx="3467101" cy="2857500"/>
        </a:xfrm>
        <a:prstGeom prst="rect">
          <a:avLst/>
        </a:prstGeom>
      </xdr:spPr>
    </xdr:pic>
    <xdr:clientData/>
  </xdr:twoCellAnchor>
  <xdr:twoCellAnchor>
    <xdr:from>
      <xdr:col>14</xdr:col>
      <xdr:colOff>590550</xdr:colOff>
      <xdr:row>4</xdr:row>
      <xdr:rowOff>0</xdr:rowOff>
    </xdr:from>
    <xdr:to>
      <xdr:col>15</xdr:col>
      <xdr:colOff>447675</xdr:colOff>
      <xdr:row>5</xdr:row>
      <xdr:rowOff>104775</xdr:rowOff>
    </xdr:to>
    <xdr:cxnSp macro="">
      <xdr:nvCxnSpPr>
        <xdr:cNvPr id="13" name="Straight Arrow Connector 12"/>
        <xdr:cNvCxnSpPr/>
      </xdr:nvCxnSpPr>
      <xdr:spPr>
        <a:xfrm flipV="1">
          <a:off x="9124950" y="647700"/>
          <a:ext cx="466725" cy="266700"/>
        </a:xfrm>
        <a:prstGeom prst="straightConnector1">
          <a:avLst/>
        </a:prstGeom>
        <a:ln w="19050">
          <a:solidFill>
            <a:schemeClr val="accent6">
              <a:lumMod val="50000"/>
            </a:schemeClr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561975</xdr:colOff>
      <xdr:row>5</xdr:row>
      <xdr:rowOff>114300</xdr:rowOff>
    </xdr:from>
    <xdr:to>
      <xdr:col>15</xdr:col>
      <xdr:colOff>438150</xdr:colOff>
      <xdr:row>7</xdr:row>
      <xdr:rowOff>76200</xdr:rowOff>
    </xdr:to>
    <xdr:cxnSp macro="">
      <xdr:nvCxnSpPr>
        <xdr:cNvPr id="14" name="Straight Arrow Connector 13"/>
        <xdr:cNvCxnSpPr/>
      </xdr:nvCxnSpPr>
      <xdr:spPr>
        <a:xfrm>
          <a:off x="9096375" y="923925"/>
          <a:ext cx="485775" cy="285750"/>
        </a:xfrm>
        <a:prstGeom prst="straightConnector1">
          <a:avLst/>
        </a:prstGeom>
        <a:ln w="19050">
          <a:solidFill>
            <a:schemeClr val="accent6">
              <a:lumMod val="50000"/>
            </a:schemeClr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</xdr:row>
      <xdr:rowOff>95250</xdr:rowOff>
    </xdr:from>
    <xdr:to>
      <xdr:col>12</xdr:col>
      <xdr:colOff>153442</xdr:colOff>
      <xdr:row>73</xdr:row>
      <xdr:rowOff>20621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81025"/>
          <a:ext cx="7468642" cy="11260121"/>
        </a:xfrm>
        <a:prstGeom prst="rect">
          <a:avLst/>
        </a:prstGeom>
      </xdr:spPr>
    </xdr:pic>
    <xdr:clientData/>
  </xdr:twoCellAnchor>
  <xdr:twoCellAnchor>
    <xdr:from>
      <xdr:col>7</xdr:col>
      <xdr:colOff>314325</xdr:colOff>
      <xdr:row>2</xdr:row>
      <xdr:rowOff>76200</xdr:rowOff>
    </xdr:from>
    <xdr:to>
      <xdr:col>14</xdr:col>
      <xdr:colOff>542925</xdr:colOff>
      <xdr:row>5</xdr:row>
      <xdr:rowOff>114300</xdr:rowOff>
    </xdr:to>
    <xdr:cxnSp macro="">
      <xdr:nvCxnSpPr>
        <xdr:cNvPr id="18" name="Straight Connector 17"/>
        <xdr:cNvCxnSpPr/>
      </xdr:nvCxnSpPr>
      <xdr:spPr>
        <a:xfrm>
          <a:off x="4581525" y="400050"/>
          <a:ext cx="4495800" cy="523875"/>
        </a:xfrm>
        <a:prstGeom prst="line">
          <a:avLst/>
        </a:prstGeom>
        <a:ln w="19050">
          <a:solidFill>
            <a:schemeClr val="accent6">
              <a:lumMod val="50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304800</xdr:colOff>
      <xdr:row>0</xdr:row>
      <xdr:rowOff>152400</xdr:rowOff>
    </xdr:from>
    <xdr:to>
      <xdr:col>17</xdr:col>
      <xdr:colOff>152400</xdr:colOff>
      <xdr:row>11</xdr:row>
      <xdr:rowOff>152400</xdr:rowOff>
    </xdr:to>
    <xdr:cxnSp macro="">
      <xdr:nvCxnSpPr>
        <xdr:cNvPr id="20" name="Straight Arrow Connector 19"/>
        <xdr:cNvCxnSpPr/>
      </xdr:nvCxnSpPr>
      <xdr:spPr>
        <a:xfrm>
          <a:off x="6400800" y="152400"/>
          <a:ext cx="4114800" cy="1781175"/>
        </a:xfrm>
        <a:prstGeom prst="straightConnector1">
          <a:avLst/>
        </a:prstGeom>
        <a:ln w="19050"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8</xdr:col>
      <xdr:colOff>600839</xdr:colOff>
      <xdr:row>49</xdr:row>
      <xdr:rowOff>105829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5775"/>
          <a:ext cx="5477639" cy="75543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ndrews/AppData/Local/Temp/Hatco_factor_x1_thru_x7-4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Data"/>
      <sheetName val="Screening"/>
      <sheetName val="Relatedness"/>
      <sheetName val="Guidelines "/>
      <sheetName val="Scree SPSS"/>
      <sheetName val="Scree JMP"/>
      <sheetName val="2 Comp SPSS"/>
      <sheetName val="2 Fact JMP"/>
      <sheetName val="2 Rotated"/>
      <sheetName val="JMP Corr."/>
      <sheetName val="2 oblique"/>
      <sheetName val="3 components"/>
      <sheetName val="3 Rotated"/>
      <sheetName val="3 obliqu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U51"/>
  <sheetViews>
    <sheetView workbookViewId="0">
      <selection activeCell="Q20" sqref="Q20"/>
    </sheetView>
  </sheetViews>
  <sheetFormatPr defaultRowHeight="12.75" x14ac:dyDescent="0.2"/>
  <cols>
    <col min="1" max="6" width="7.85546875" customWidth="1"/>
    <col min="7" max="15" width="11" customWidth="1"/>
  </cols>
  <sheetData>
    <row r="1" spans="1:8" x14ac:dyDescent="0.2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/>
      <c r="H1" s="1"/>
    </row>
    <row r="2" spans="1:8" x14ac:dyDescent="0.2">
      <c r="A2" s="1">
        <v>5</v>
      </c>
      <c r="B2" s="1">
        <v>5</v>
      </c>
      <c r="C2" s="1">
        <v>6</v>
      </c>
      <c r="D2" s="1">
        <v>7</v>
      </c>
      <c r="E2" s="1">
        <v>5</v>
      </c>
      <c r="F2" s="1">
        <v>4</v>
      </c>
      <c r="G2" s="1"/>
      <c r="H2" s="1"/>
    </row>
    <row r="3" spans="1:8" x14ac:dyDescent="0.2">
      <c r="A3" s="1">
        <v>5</v>
      </c>
      <c r="B3" s="1">
        <v>6</v>
      </c>
      <c r="C3" s="1">
        <v>7</v>
      </c>
      <c r="D3" s="1">
        <v>3</v>
      </c>
      <c r="E3" s="1">
        <v>4</v>
      </c>
      <c r="F3" s="1">
        <v>3</v>
      </c>
      <c r="G3" s="1"/>
      <c r="H3" s="1"/>
    </row>
    <row r="4" spans="1:8" x14ac:dyDescent="0.2">
      <c r="A4" s="1">
        <v>7</v>
      </c>
      <c r="B4" s="1">
        <v>7</v>
      </c>
      <c r="C4" s="1">
        <v>7</v>
      </c>
      <c r="D4" s="1">
        <v>2</v>
      </c>
      <c r="E4" s="1">
        <v>2</v>
      </c>
      <c r="F4" s="1">
        <v>2</v>
      </c>
      <c r="G4" s="1"/>
      <c r="H4" s="1"/>
    </row>
    <row r="5" spans="1:8" x14ac:dyDescent="0.2">
      <c r="A5" s="1">
        <v>6</v>
      </c>
      <c r="B5" s="1">
        <v>6</v>
      </c>
      <c r="C5" s="1">
        <v>5</v>
      </c>
      <c r="D5" s="1">
        <v>2</v>
      </c>
      <c r="E5" s="1">
        <v>4</v>
      </c>
      <c r="F5" s="1">
        <v>3</v>
      </c>
      <c r="G5" s="1"/>
      <c r="H5" s="1"/>
    </row>
    <row r="6" spans="1:8" x14ac:dyDescent="0.2">
      <c r="A6" s="1">
        <v>6</v>
      </c>
      <c r="B6" s="1">
        <v>6</v>
      </c>
      <c r="C6" s="1">
        <v>6</v>
      </c>
      <c r="D6" s="1">
        <v>6</v>
      </c>
      <c r="E6" s="1">
        <v>6</v>
      </c>
      <c r="F6" s="1">
        <v>5</v>
      </c>
      <c r="G6" s="1"/>
      <c r="H6" s="1"/>
    </row>
    <row r="7" spans="1:8" x14ac:dyDescent="0.2">
      <c r="A7" s="1">
        <v>3</v>
      </c>
      <c r="B7" s="1">
        <v>5</v>
      </c>
      <c r="C7" s="1">
        <v>3</v>
      </c>
      <c r="D7" s="1">
        <v>3</v>
      </c>
      <c r="E7" s="1">
        <v>2</v>
      </c>
      <c r="F7" s="1">
        <v>4</v>
      </c>
      <c r="G7" s="1"/>
      <c r="H7" s="1"/>
    </row>
    <row r="8" spans="1:8" x14ac:dyDescent="0.2">
      <c r="A8" s="1">
        <v>7</v>
      </c>
      <c r="B8" s="1">
        <v>6</v>
      </c>
      <c r="C8" s="1">
        <v>7</v>
      </c>
      <c r="D8" s="1">
        <v>1</v>
      </c>
      <c r="E8" s="1">
        <v>5</v>
      </c>
      <c r="F8" s="1">
        <v>3</v>
      </c>
      <c r="G8" s="1"/>
      <c r="H8" s="1"/>
    </row>
    <row r="9" spans="1:8" x14ac:dyDescent="0.2">
      <c r="A9" s="1">
        <v>6</v>
      </c>
      <c r="B9" s="1">
        <v>6</v>
      </c>
      <c r="C9" s="1">
        <v>6</v>
      </c>
      <c r="D9" s="1">
        <v>6</v>
      </c>
      <c r="E9" s="1">
        <v>5</v>
      </c>
      <c r="F9" s="1">
        <v>6</v>
      </c>
      <c r="G9" s="1"/>
      <c r="H9" s="1"/>
    </row>
    <row r="10" spans="1:8" x14ac:dyDescent="0.2">
      <c r="A10" s="1">
        <v>3</v>
      </c>
      <c r="B10" s="1">
        <v>3</v>
      </c>
      <c r="C10" s="1">
        <v>4</v>
      </c>
      <c r="D10" s="1">
        <v>3</v>
      </c>
      <c r="E10" s="1">
        <v>3</v>
      </c>
      <c r="F10" s="1">
        <v>3</v>
      </c>
      <c r="G10" s="1"/>
      <c r="H10" s="1"/>
    </row>
    <row r="11" spans="1:8" x14ac:dyDescent="0.2">
      <c r="A11" s="1">
        <v>5</v>
      </c>
      <c r="B11" s="1">
        <v>6</v>
      </c>
      <c r="C11" s="1">
        <v>7</v>
      </c>
      <c r="D11" s="1">
        <v>2</v>
      </c>
      <c r="E11" s="1">
        <v>3</v>
      </c>
      <c r="F11" s="1">
        <v>2</v>
      </c>
      <c r="G11" s="1"/>
      <c r="H11" s="1"/>
    </row>
    <row r="12" spans="1:8" x14ac:dyDescent="0.2">
      <c r="A12" s="1">
        <v>4</v>
      </c>
      <c r="B12" s="1">
        <v>4</v>
      </c>
      <c r="C12" s="1">
        <v>5</v>
      </c>
      <c r="D12" s="1">
        <v>3</v>
      </c>
      <c r="E12" s="1">
        <v>3</v>
      </c>
      <c r="F12" s="1">
        <v>2</v>
      </c>
      <c r="G12" s="1"/>
      <c r="H12" s="1"/>
    </row>
    <row r="13" spans="1:8" x14ac:dyDescent="0.2">
      <c r="A13" s="1">
        <v>5</v>
      </c>
      <c r="B13" s="1">
        <v>5</v>
      </c>
      <c r="C13" s="1">
        <v>5</v>
      </c>
      <c r="D13" s="1">
        <v>2</v>
      </c>
      <c r="E13" s="1">
        <v>3</v>
      </c>
      <c r="F13" s="1">
        <v>2</v>
      </c>
      <c r="G13" s="1"/>
      <c r="H13" s="1"/>
    </row>
    <row r="14" spans="1:8" x14ac:dyDescent="0.2">
      <c r="A14" s="1">
        <v>5</v>
      </c>
      <c r="B14" s="1">
        <v>4</v>
      </c>
      <c r="C14" s="1">
        <v>6</v>
      </c>
      <c r="D14" s="1">
        <v>2</v>
      </c>
      <c r="E14" s="1">
        <v>6</v>
      </c>
      <c r="F14" s="1">
        <v>4</v>
      </c>
      <c r="G14" s="1"/>
      <c r="H14" s="1"/>
    </row>
    <row r="15" spans="1:8" x14ac:dyDescent="0.2">
      <c r="A15" s="1">
        <v>4</v>
      </c>
      <c r="B15" s="1">
        <v>3</v>
      </c>
      <c r="C15" s="1">
        <v>6</v>
      </c>
      <c r="D15" s="1">
        <v>6</v>
      </c>
      <c r="E15" s="1">
        <v>6</v>
      </c>
      <c r="F15" s="1">
        <v>3</v>
      </c>
      <c r="G15" s="1"/>
      <c r="H15" s="1"/>
    </row>
    <row r="16" spans="1:8" x14ac:dyDescent="0.2">
      <c r="A16" s="1">
        <v>2</v>
      </c>
      <c r="B16" s="1">
        <v>6</v>
      </c>
      <c r="C16" s="1">
        <v>5</v>
      </c>
      <c r="D16" s="1">
        <v>4</v>
      </c>
      <c r="E16" s="1">
        <v>5</v>
      </c>
      <c r="F16" s="1">
        <v>4</v>
      </c>
      <c r="G16" s="1"/>
      <c r="H16" s="1"/>
    </row>
    <row r="17" spans="1:21" x14ac:dyDescent="0.2">
      <c r="A17" s="1">
        <v>7</v>
      </c>
      <c r="B17" s="1">
        <v>5</v>
      </c>
      <c r="C17" s="1">
        <v>7</v>
      </c>
      <c r="D17" s="1">
        <v>7</v>
      </c>
      <c r="E17" s="1">
        <v>7</v>
      </c>
      <c r="F17" s="1">
        <v>4</v>
      </c>
      <c r="G17" s="1"/>
      <c r="H17" s="1"/>
    </row>
    <row r="18" spans="1:21" x14ac:dyDescent="0.2">
      <c r="A18" s="1">
        <v>6</v>
      </c>
      <c r="B18" s="1">
        <v>3</v>
      </c>
      <c r="C18" s="1">
        <v>5</v>
      </c>
      <c r="D18" s="1">
        <v>1</v>
      </c>
      <c r="E18" s="1">
        <v>7</v>
      </c>
      <c r="F18" s="1">
        <v>1</v>
      </c>
      <c r="G18" s="1"/>
      <c r="H18" s="1"/>
    </row>
    <row r="19" spans="1:21" x14ac:dyDescent="0.2">
      <c r="A19" s="1">
        <v>6</v>
      </c>
      <c r="B19" s="1">
        <v>6</v>
      </c>
      <c r="C19" s="1">
        <v>7</v>
      </c>
      <c r="D19" s="1">
        <v>7</v>
      </c>
      <c r="E19" s="1">
        <v>7</v>
      </c>
      <c r="F19" s="1">
        <v>7</v>
      </c>
      <c r="G19" s="2" t="s">
        <v>7</v>
      </c>
    </row>
    <row r="20" spans="1:21" x14ac:dyDescent="0.2">
      <c r="A20" s="1">
        <v>6</v>
      </c>
      <c r="B20" s="1">
        <v>5</v>
      </c>
      <c r="C20" s="1">
        <v>7</v>
      </c>
      <c r="D20" s="1">
        <v>3</v>
      </c>
      <c r="E20" s="1">
        <v>7</v>
      </c>
      <c r="F20" s="1">
        <v>5</v>
      </c>
      <c r="G20" s="1"/>
      <c r="H20" s="3" t="s">
        <v>1</v>
      </c>
      <c r="I20" s="3" t="s">
        <v>2</v>
      </c>
      <c r="J20" s="3" t="s">
        <v>3</v>
      </c>
      <c r="K20" s="3" t="s">
        <v>4</v>
      </c>
      <c r="L20" s="3" t="s">
        <v>5</v>
      </c>
      <c r="M20" s="3" t="s">
        <v>6</v>
      </c>
    </row>
    <row r="21" spans="1:21" x14ac:dyDescent="0.2">
      <c r="A21" s="1">
        <v>5</v>
      </c>
      <c r="B21" s="1">
        <v>4</v>
      </c>
      <c r="C21" s="1">
        <v>5</v>
      </c>
      <c r="D21" s="1">
        <v>5</v>
      </c>
      <c r="E21" s="1">
        <v>5</v>
      </c>
      <c r="F21" s="1">
        <v>4</v>
      </c>
      <c r="G21" s="3" t="s">
        <v>1</v>
      </c>
      <c r="H21" s="1">
        <f t="shared" ref="H21:M21" si="0">_xlfn.COVARIANCE.S($A$2:$A$51,A$2:A$51)</f>
        <v>1.9465306122448967</v>
      </c>
      <c r="I21" s="1">
        <f t="shared" si="0"/>
        <v>0.76326530612244914</v>
      </c>
      <c r="J21" s="1">
        <f t="shared" si="0"/>
        <v>1.210612244897959</v>
      </c>
      <c r="K21" s="1">
        <f t="shared" si="0"/>
        <v>-0.26040816326530625</v>
      </c>
      <c r="L21" s="1">
        <f t="shared" si="0"/>
        <v>0.26571428571428579</v>
      </c>
      <c r="M21" s="1">
        <f t="shared" si="0"/>
        <v>0.16530612244897946</v>
      </c>
    </row>
    <row r="22" spans="1:21" x14ac:dyDescent="0.2">
      <c r="A22" s="1">
        <v>5</v>
      </c>
      <c r="B22" s="1">
        <v>5</v>
      </c>
      <c r="C22" s="1">
        <v>7</v>
      </c>
      <c r="D22" s="1">
        <v>2</v>
      </c>
      <c r="E22" s="1">
        <v>3</v>
      </c>
      <c r="F22" s="1">
        <v>1</v>
      </c>
      <c r="G22" s="3" t="s">
        <v>2</v>
      </c>
      <c r="H22" s="1">
        <f t="shared" ref="H22:M22" si="1">_xlfn.COVARIANCE.S($B$2:$B$51,A$2:A$51)</f>
        <v>0.76326530612244914</v>
      </c>
      <c r="I22" s="1">
        <f t="shared" si="1"/>
        <v>1.2244897959183678</v>
      </c>
      <c r="J22" s="1">
        <f t="shared" si="1"/>
        <v>0.52244897959183667</v>
      </c>
      <c r="K22" s="1">
        <f t="shared" si="1"/>
        <v>0.10612244897959179</v>
      </c>
      <c r="L22" s="1">
        <f t="shared" si="1"/>
        <v>-0.11020408163265305</v>
      </c>
      <c r="M22" s="1">
        <f t="shared" si="1"/>
        <v>0.24489795918367352</v>
      </c>
    </row>
    <row r="23" spans="1:21" x14ac:dyDescent="0.2">
      <c r="A23" s="1">
        <v>6</v>
      </c>
      <c r="B23" s="1">
        <v>6</v>
      </c>
      <c r="C23" s="1">
        <v>6</v>
      </c>
      <c r="D23" s="1">
        <v>2</v>
      </c>
      <c r="E23" s="1">
        <v>2</v>
      </c>
      <c r="F23" s="1">
        <v>2</v>
      </c>
      <c r="G23" s="3" t="s">
        <v>3</v>
      </c>
      <c r="H23" s="1">
        <f t="shared" ref="H23:M23" si="2">_xlfn.COVARIANCE.S($C$2:$C$51,A$2:A$51)</f>
        <v>1.210612244897959</v>
      </c>
      <c r="I23" s="1">
        <f t="shared" si="2"/>
        <v>0.52244897959183667</v>
      </c>
      <c r="J23" s="1">
        <f t="shared" si="2"/>
        <v>1.4791836734693882</v>
      </c>
      <c r="K23" s="1">
        <f t="shared" si="2"/>
        <v>-5.3877551020408178E-2</v>
      </c>
      <c r="L23" s="1">
        <f t="shared" si="2"/>
        <v>0.41387755102040802</v>
      </c>
      <c r="M23" s="1">
        <f t="shared" si="2"/>
        <v>0.11020408163265315</v>
      </c>
    </row>
    <row r="24" spans="1:21" x14ac:dyDescent="0.2">
      <c r="A24" s="1">
        <v>6</v>
      </c>
      <c r="B24" s="1">
        <v>5</v>
      </c>
      <c r="C24" s="1">
        <v>6</v>
      </c>
      <c r="D24" s="1">
        <v>1</v>
      </c>
      <c r="E24" s="1">
        <v>1</v>
      </c>
      <c r="F24" s="1">
        <v>1</v>
      </c>
      <c r="G24" s="3" t="s">
        <v>4</v>
      </c>
      <c r="H24" s="1">
        <f t="shared" ref="H24:M24" si="3">_xlfn.COVARIANCE.S($D$2:$D$51,A$2:A$51)</f>
        <v>-0.26040816326530625</v>
      </c>
      <c r="I24" s="1">
        <f t="shared" si="3"/>
        <v>0.10612244897959179</v>
      </c>
      <c r="J24" s="1">
        <f t="shared" si="3"/>
        <v>-5.3877551020408178E-2</v>
      </c>
      <c r="K24" s="1">
        <f t="shared" si="3"/>
        <v>3.2146938775510225</v>
      </c>
      <c r="L24" s="1">
        <f t="shared" si="3"/>
        <v>1.8563265306122445</v>
      </c>
      <c r="M24" s="1">
        <f t="shared" si="3"/>
        <v>1.7714285714285716</v>
      </c>
    </row>
    <row r="25" spans="1:21" x14ac:dyDescent="0.2">
      <c r="A25" s="1">
        <v>4</v>
      </c>
      <c r="B25" s="1">
        <v>6</v>
      </c>
      <c r="C25" s="1">
        <v>4</v>
      </c>
      <c r="D25" s="1">
        <v>5</v>
      </c>
      <c r="E25" s="1">
        <v>5</v>
      </c>
      <c r="F25" s="1">
        <v>5</v>
      </c>
      <c r="G25" s="3" t="s">
        <v>5</v>
      </c>
      <c r="H25" s="1">
        <f t="shared" ref="H25:M25" si="4">_xlfn.COVARIANCE.S($E$2:$E$51,A$2:A$51)</f>
        <v>0.26571428571428579</v>
      </c>
      <c r="I25" s="1">
        <f t="shared" si="4"/>
        <v>-0.11020408163265305</v>
      </c>
      <c r="J25" s="1">
        <f t="shared" si="4"/>
        <v>0.41387755102040802</v>
      </c>
      <c r="K25" s="1">
        <f t="shared" si="4"/>
        <v>1.8563265306122445</v>
      </c>
      <c r="L25" s="1">
        <f t="shared" si="4"/>
        <v>2.7873469387755101</v>
      </c>
      <c r="M25" s="1">
        <f t="shared" si="4"/>
        <v>1.1816326530612242</v>
      </c>
    </row>
    <row r="26" spans="1:21" x14ac:dyDescent="0.2">
      <c r="A26" s="1">
        <v>4</v>
      </c>
      <c r="B26" s="1">
        <v>6</v>
      </c>
      <c r="C26" s="1">
        <v>5</v>
      </c>
      <c r="D26" s="1">
        <v>7</v>
      </c>
      <c r="E26" s="1">
        <v>7</v>
      </c>
      <c r="F26" s="1">
        <v>1</v>
      </c>
      <c r="G26" s="3" t="s">
        <v>6</v>
      </c>
      <c r="H26" s="1">
        <f t="shared" ref="H26:M26" si="5">_xlfn.COVARIANCE.S($F$2:$F$51,A$2:A$51)</f>
        <v>0.16530612244897946</v>
      </c>
      <c r="I26" s="1">
        <f t="shared" si="5"/>
        <v>0.24489795918367352</v>
      </c>
      <c r="J26" s="1">
        <f t="shared" si="5"/>
        <v>0.11020408163265315</v>
      </c>
      <c r="K26" s="1">
        <f t="shared" si="5"/>
        <v>1.7714285714285716</v>
      </c>
      <c r="L26" s="1">
        <f t="shared" si="5"/>
        <v>1.1816326530612242</v>
      </c>
      <c r="M26" s="1">
        <f t="shared" si="5"/>
        <v>2.4183673469387754</v>
      </c>
    </row>
    <row r="27" spans="1:21" x14ac:dyDescent="0.2">
      <c r="A27" s="1">
        <v>1</v>
      </c>
      <c r="B27" s="1">
        <v>4</v>
      </c>
      <c r="C27" s="1">
        <v>2</v>
      </c>
      <c r="D27" s="1">
        <v>4</v>
      </c>
      <c r="E27" s="1">
        <v>4</v>
      </c>
      <c r="F27" s="1">
        <v>1</v>
      </c>
      <c r="G27" s="1"/>
      <c r="H27" s="1"/>
    </row>
    <row r="28" spans="1:21" ht="13.5" thickBot="1" x14ac:dyDescent="0.25">
      <c r="A28" s="1">
        <v>6</v>
      </c>
      <c r="B28" s="1">
        <v>7</v>
      </c>
      <c r="C28" s="1">
        <v>5</v>
      </c>
      <c r="D28" s="1">
        <v>3</v>
      </c>
      <c r="E28" s="1">
        <v>3</v>
      </c>
      <c r="F28" s="1">
        <v>4</v>
      </c>
      <c r="G28" s="7" t="s">
        <v>8</v>
      </c>
    </row>
    <row r="29" spans="1:21" ht="13.5" thickBot="1" x14ac:dyDescent="0.25">
      <c r="A29" s="1">
        <v>6</v>
      </c>
      <c r="B29" s="1">
        <v>6</v>
      </c>
      <c r="C29" s="1">
        <v>5</v>
      </c>
      <c r="D29" s="1">
        <v>1</v>
      </c>
      <c r="E29" s="1">
        <v>3</v>
      </c>
      <c r="F29" s="1">
        <v>1</v>
      </c>
      <c r="G29" s="1"/>
      <c r="H29" s="3" t="s">
        <v>1</v>
      </c>
      <c r="I29" s="3" t="s">
        <v>2</v>
      </c>
      <c r="J29" s="3" t="s">
        <v>3</v>
      </c>
      <c r="K29" s="3" t="s">
        <v>4</v>
      </c>
      <c r="L29" s="3" t="s">
        <v>5</v>
      </c>
      <c r="M29" s="3" t="s">
        <v>6</v>
      </c>
      <c r="O29" s="6"/>
      <c r="P29" s="6" t="s">
        <v>1</v>
      </c>
      <c r="Q29" s="6" t="s">
        <v>2</v>
      </c>
      <c r="R29" s="6" t="s">
        <v>3</v>
      </c>
      <c r="S29" s="6" t="s">
        <v>4</v>
      </c>
      <c r="T29" s="6" t="s">
        <v>5</v>
      </c>
      <c r="U29" s="6" t="s">
        <v>6</v>
      </c>
    </row>
    <row r="30" spans="1:21" x14ac:dyDescent="0.2">
      <c r="A30" s="1">
        <v>6</v>
      </c>
      <c r="B30" s="1">
        <v>6</v>
      </c>
      <c r="C30" s="1">
        <v>6</v>
      </c>
      <c r="D30" s="1">
        <v>4</v>
      </c>
      <c r="E30" s="1">
        <v>4</v>
      </c>
      <c r="F30" s="1">
        <v>3</v>
      </c>
      <c r="G30" s="3" t="s">
        <v>1</v>
      </c>
      <c r="H30" s="33">
        <f t="shared" ref="H30:M30" si="6">CORREL($A$2:$A$51,A$2:A$51)</f>
        <v>1</v>
      </c>
      <c r="I30" s="34">
        <f t="shared" si="6"/>
        <v>0.49438731371690087</v>
      </c>
      <c r="J30" s="35">
        <f t="shared" si="6"/>
        <v>0.71344975141471689</v>
      </c>
      <c r="K30" s="33">
        <f t="shared" si="6"/>
        <v>-0.10410082319247044</v>
      </c>
      <c r="L30" s="34">
        <f t="shared" si="6"/>
        <v>0.11407455177141124</v>
      </c>
      <c r="M30" s="35">
        <f t="shared" si="6"/>
        <v>7.6189861597408204E-2</v>
      </c>
      <c r="O30" s="4" t="s">
        <v>1</v>
      </c>
      <c r="P30" s="4">
        <v>1</v>
      </c>
      <c r="Q30" s="4"/>
      <c r="R30" s="4"/>
      <c r="S30" s="4"/>
      <c r="T30" s="4"/>
      <c r="U30" s="4"/>
    </row>
    <row r="31" spans="1:21" x14ac:dyDescent="0.2">
      <c r="A31" s="1">
        <v>2</v>
      </c>
      <c r="B31" s="1">
        <v>4</v>
      </c>
      <c r="C31" s="1">
        <v>4</v>
      </c>
      <c r="D31" s="1">
        <v>3</v>
      </c>
      <c r="E31" s="1">
        <v>4</v>
      </c>
      <c r="F31" s="1">
        <v>2</v>
      </c>
      <c r="G31" s="3" t="s">
        <v>2</v>
      </c>
      <c r="H31" s="36">
        <f t="shared" ref="H31:M31" si="7">CORREL($B$2:$B$51,A$2:A$51)</f>
        <v>0.49438731371690087</v>
      </c>
      <c r="I31" s="37">
        <f t="shared" si="7"/>
        <v>0.99999999999999978</v>
      </c>
      <c r="J31" s="38">
        <f t="shared" si="7"/>
        <v>0.38819974679831393</v>
      </c>
      <c r="K31" s="36">
        <f t="shared" si="7"/>
        <v>5.3488432003743168E-2</v>
      </c>
      <c r="L31" s="37">
        <f t="shared" si="7"/>
        <v>-5.9651941110042059E-2</v>
      </c>
      <c r="M31" s="38">
        <f t="shared" si="7"/>
        <v>0.142313613392964</v>
      </c>
      <c r="O31" s="4" t="s">
        <v>2</v>
      </c>
      <c r="P31" s="4">
        <v>0.49438731371690087</v>
      </c>
      <c r="Q31" s="4">
        <v>1</v>
      </c>
      <c r="R31" s="4"/>
      <c r="S31" s="4"/>
      <c r="T31" s="4"/>
      <c r="U31" s="4"/>
    </row>
    <row r="32" spans="1:21" ht="13.5" thickBot="1" x14ac:dyDescent="0.25">
      <c r="A32" s="1">
        <v>4</v>
      </c>
      <c r="B32" s="1">
        <v>6</v>
      </c>
      <c r="C32" s="1">
        <v>4</v>
      </c>
      <c r="D32" s="1">
        <v>4</v>
      </c>
      <c r="E32" s="1">
        <v>5</v>
      </c>
      <c r="F32" s="1">
        <v>2</v>
      </c>
      <c r="G32" s="3" t="s">
        <v>3</v>
      </c>
      <c r="H32" s="39">
        <f t="shared" ref="H32:M32" si="8">CORREL($C$2:$C$51,A$2:A$51)</f>
        <v>0.71344975141471689</v>
      </c>
      <c r="I32" s="40">
        <f t="shared" si="8"/>
        <v>0.38819974679831393</v>
      </c>
      <c r="J32" s="41">
        <f t="shared" si="8"/>
        <v>1.0000000000000002</v>
      </c>
      <c r="K32" s="39">
        <f t="shared" si="8"/>
        <v>-2.4707396397700768E-2</v>
      </c>
      <c r="L32" s="40">
        <f t="shared" si="8"/>
        <v>0.20382868570343335</v>
      </c>
      <c r="M32" s="41">
        <f t="shared" si="8"/>
        <v>5.8267380253818335E-2</v>
      </c>
      <c r="O32" s="4" t="s">
        <v>3</v>
      </c>
      <c r="P32" s="4">
        <v>0.71344975141471689</v>
      </c>
      <c r="Q32" s="4">
        <v>0.38819974679831393</v>
      </c>
      <c r="R32" s="4">
        <v>1</v>
      </c>
      <c r="S32" s="4"/>
      <c r="T32" s="4"/>
      <c r="U32" s="4"/>
    </row>
    <row r="33" spans="1:21" x14ac:dyDescent="0.2">
      <c r="A33" s="1">
        <v>6</v>
      </c>
      <c r="B33" s="1">
        <v>5</v>
      </c>
      <c r="C33" s="1">
        <v>4</v>
      </c>
      <c r="D33" s="1">
        <v>6</v>
      </c>
      <c r="E33" s="1">
        <v>6</v>
      </c>
      <c r="F33" s="1">
        <v>5</v>
      </c>
      <c r="G33" s="3" t="s">
        <v>4</v>
      </c>
      <c r="H33" s="1">
        <f t="shared" ref="H33:M33" si="9">CORREL($D$2:$D$51,A$2:A$51)</f>
        <v>-0.10410082319247044</v>
      </c>
      <c r="I33" s="1">
        <f t="shared" si="9"/>
        <v>5.3488432003743168E-2</v>
      </c>
      <c r="J33" s="1">
        <f t="shared" si="9"/>
        <v>-2.4707396397700768E-2</v>
      </c>
      <c r="K33" s="33">
        <f t="shared" si="9"/>
        <v>1.0000000000000002</v>
      </c>
      <c r="L33" s="34">
        <f t="shared" si="9"/>
        <v>0.62013900188063609</v>
      </c>
      <c r="M33" s="35">
        <f t="shared" si="9"/>
        <v>0.63532025046127394</v>
      </c>
      <c r="O33" s="4" t="s">
        <v>4</v>
      </c>
      <c r="P33" s="4">
        <v>-0.10410082319247044</v>
      </c>
      <c r="Q33" s="4">
        <v>5.3488432003743168E-2</v>
      </c>
      <c r="R33" s="4">
        <v>-2.4707396397700768E-2</v>
      </c>
      <c r="S33" s="4">
        <v>1</v>
      </c>
      <c r="T33" s="4"/>
      <c r="U33" s="4"/>
    </row>
    <row r="34" spans="1:21" x14ac:dyDescent="0.2">
      <c r="A34" s="1">
        <v>7</v>
      </c>
      <c r="B34" s="1">
        <v>7</v>
      </c>
      <c r="C34" s="1">
        <v>5</v>
      </c>
      <c r="D34" s="1">
        <v>2</v>
      </c>
      <c r="E34" s="1">
        <v>2</v>
      </c>
      <c r="F34" s="1">
        <v>1</v>
      </c>
      <c r="G34" s="3" t="s">
        <v>5</v>
      </c>
      <c r="H34" s="1">
        <f t="shared" ref="H34:M34" si="10">CORREL($E$2:$E$51,A$2:A$51)</f>
        <v>0.11407455177141124</v>
      </c>
      <c r="I34" s="1">
        <f t="shared" si="10"/>
        <v>-5.9651941110042059E-2</v>
      </c>
      <c r="J34" s="1">
        <f t="shared" si="10"/>
        <v>0.20382868570343335</v>
      </c>
      <c r="K34" s="36">
        <f t="shared" si="10"/>
        <v>0.62013900188063609</v>
      </c>
      <c r="L34" s="37">
        <f t="shared" si="10"/>
        <v>1</v>
      </c>
      <c r="M34" s="38">
        <f t="shared" si="10"/>
        <v>0.45511990946054331</v>
      </c>
      <c r="O34" s="4" t="s">
        <v>5</v>
      </c>
      <c r="P34" s="4">
        <v>0.11407455177141124</v>
      </c>
      <c r="Q34" s="4">
        <v>-5.9651941110042059E-2</v>
      </c>
      <c r="R34" s="4">
        <v>0.20382868570343335</v>
      </c>
      <c r="S34" s="4">
        <v>0.62013900188063609</v>
      </c>
      <c r="T34" s="4">
        <v>1</v>
      </c>
      <c r="U34" s="4"/>
    </row>
    <row r="35" spans="1:21" ht="13.5" thickBot="1" x14ac:dyDescent="0.25">
      <c r="A35" s="1">
        <v>6</v>
      </c>
      <c r="B35" s="1">
        <v>5</v>
      </c>
      <c r="C35" s="1">
        <v>7</v>
      </c>
      <c r="D35" s="1">
        <v>3</v>
      </c>
      <c r="E35" s="1">
        <v>3</v>
      </c>
      <c r="F35" s="1">
        <v>3</v>
      </c>
      <c r="G35" s="3" t="s">
        <v>6</v>
      </c>
      <c r="H35" s="1">
        <f t="shared" ref="H35:M35" si="11">CORREL($F$2:$F$51,A$2:A$51)</f>
        <v>7.6189861597408204E-2</v>
      </c>
      <c r="I35" s="1">
        <f t="shared" si="11"/>
        <v>0.142313613392964</v>
      </c>
      <c r="J35" s="1">
        <f t="shared" si="11"/>
        <v>5.8267380253818335E-2</v>
      </c>
      <c r="K35" s="39">
        <f t="shared" si="11"/>
        <v>0.63532025046127394</v>
      </c>
      <c r="L35" s="40">
        <f t="shared" si="11"/>
        <v>0.45511990946054331</v>
      </c>
      <c r="M35" s="41">
        <f t="shared" si="11"/>
        <v>0.99999999999999978</v>
      </c>
      <c r="O35" s="5" t="s">
        <v>6</v>
      </c>
      <c r="P35" s="5">
        <v>7.6189861597408204E-2</v>
      </c>
      <c r="Q35" s="5">
        <v>0.142313613392964</v>
      </c>
      <c r="R35" s="5">
        <v>5.8267380253818335E-2</v>
      </c>
      <c r="S35" s="5">
        <v>0.63532025046127394</v>
      </c>
      <c r="T35" s="5">
        <v>0.45511990946054331</v>
      </c>
      <c r="U35" s="5">
        <v>1</v>
      </c>
    </row>
    <row r="36" spans="1:21" x14ac:dyDescent="0.2">
      <c r="A36" s="1">
        <v>6</v>
      </c>
      <c r="B36" s="1">
        <v>6</v>
      </c>
      <c r="C36" s="1">
        <v>6</v>
      </c>
      <c r="D36" s="1">
        <v>6</v>
      </c>
      <c r="E36" s="1">
        <v>6</v>
      </c>
      <c r="F36" s="1">
        <v>4</v>
      </c>
      <c r="G36" s="1"/>
      <c r="H36" s="1"/>
    </row>
    <row r="37" spans="1:21" x14ac:dyDescent="0.2">
      <c r="A37" s="1">
        <v>5</v>
      </c>
      <c r="B37" s="1">
        <v>4</v>
      </c>
      <c r="C37" s="1">
        <v>5</v>
      </c>
      <c r="D37" s="1">
        <v>3</v>
      </c>
      <c r="E37" s="1">
        <v>3</v>
      </c>
      <c r="F37" s="1">
        <v>3</v>
      </c>
      <c r="G37" s="1"/>
      <c r="H37" s="1"/>
    </row>
    <row r="38" spans="1:21" x14ac:dyDescent="0.2">
      <c r="A38" s="1">
        <v>3</v>
      </c>
      <c r="B38" s="1">
        <v>5</v>
      </c>
      <c r="C38" s="1">
        <v>3</v>
      </c>
      <c r="D38" s="1">
        <v>4</v>
      </c>
      <c r="E38" s="1">
        <v>3</v>
      </c>
      <c r="F38" s="1">
        <v>4</v>
      </c>
      <c r="G38" s="1"/>
      <c r="H38" s="1"/>
    </row>
    <row r="39" spans="1:21" x14ac:dyDescent="0.2">
      <c r="A39" s="1">
        <v>6</v>
      </c>
      <c r="B39" s="1">
        <v>6</v>
      </c>
      <c r="C39" s="1">
        <v>6</v>
      </c>
      <c r="D39" s="1">
        <v>6</v>
      </c>
      <c r="E39" s="1">
        <v>7</v>
      </c>
      <c r="F39" s="1">
        <v>6</v>
      </c>
      <c r="G39" s="1"/>
      <c r="H39" s="1"/>
    </row>
    <row r="40" spans="1:21" x14ac:dyDescent="0.2">
      <c r="A40" s="1">
        <v>6</v>
      </c>
      <c r="B40" s="1">
        <v>6</v>
      </c>
      <c r="C40" s="1">
        <v>7</v>
      </c>
      <c r="D40" s="1">
        <v>4</v>
      </c>
      <c r="E40" s="1">
        <v>6</v>
      </c>
      <c r="F40" s="1">
        <v>1</v>
      </c>
      <c r="G40" s="1"/>
      <c r="H40" s="1"/>
    </row>
    <row r="41" spans="1:21" x14ac:dyDescent="0.2">
      <c r="A41" s="1">
        <v>5</v>
      </c>
      <c r="B41" s="1">
        <v>4</v>
      </c>
      <c r="C41" s="1">
        <v>4</v>
      </c>
      <c r="D41" s="1">
        <v>4</v>
      </c>
      <c r="E41" s="1">
        <v>4</v>
      </c>
      <c r="F41" s="1">
        <v>4</v>
      </c>
      <c r="G41" s="1"/>
      <c r="H41" s="1"/>
    </row>
    <row r="42" spans="1:21" x14ac:dyDescent="0.2">
      <c r="A42" s="1">
        <v>6</v>
      </c>
      <c r="B42" s="1">
        <v>6</v>
      </c>
      <c r="C42" s="1">
        <v>6</v>
      </c>
      <c r="D42" s="1">
        <v>4</v>
      </c>
      <c r="E42" s="1">
        <v>4</v>
      </c>
      <c r="F42" s="1">
        <v>3</v>
      </c>
      <c r="G42" s="1"/>
      <c r="H42" s="1"/>
    </row>
    <row r="43" spans="1:21" x14ac:dyDescent="0.2">
      <c r="A43" s="1">
        <v>6</v>
      </c>
      <c r="B43" s="1">
        <v>7</v>
      </c>
      <c r="C43" s="1">
        <v>6</v>
      </c>
      <c r="D43" s="1">
        <v>5</v>
      </c>
      <c r="E43" s="1">
        <v>5</v>
      </c>
      <c r="F43" s="1">
        <v>6</v>
      </c>
      <c r="G43" s="1"/>
      <c r="H43" s="1"/>
    </row>
    <row r="44" spans="1:21" x14ac:dyDescent="0.2">
      <c r="A44" s="1">
        <v>6</v>
      </c>
      <c r="B44" s="1">
        <v>7</v>
      </c>
      <c r="C44" s="1">
        <v>6</v>
      </c>
      <c r="D44" s="1">
        <v>4</v>
      </c>
      <c r="E44" s="1">
        <v>4</v>
      </c>
      <c r="F44" s="1">
        <v>4</v>
      </c>
      <c r="G44" s="1"/>
      <c r="H44" s="1"/>
    </row>
    <row r="45" spans="1:21" x14ac:dyDescent="0.2">
      <c r="A45" s="1">
        <v>6</v>
      </c>
      <c r="B45" s="1">
        <v>7</v>
      </c>
      <c r="C45" s="1">
        <v>6</v>
      </c>
      <c r="D45" s="1">
        <v>2</v>
      </c>
      <c r="E45" s="1">
        <v>2</v>
      </c>
      <c r="F45" s="1">
        <v>2</v>
      </c>
      <c r="G45" s="1"/>
      <c r="H45" s="1"/>
    </row>
    <row r="46" spans="1:21" x14ac:dyDescent="0.2">
      <c r="A46" s="1">
        <v>5</v>
      </c>
      <c r="B46" s="1">
        <v>4</v>
      </c>
      <c r="C46" s="1">
        <v>5</v>
      </c>
      <c r="D46" s="1">
        <v>1</v>
      </c>
      <c r="E46" s="1">
        <v>1</v>
      </c>
      <c r="F46" s="1">
        <v>1</v>
      </c>
      <c r="G46" s="1"/>
      <c r="H46" s="1"/>
    </row>
    <row r="47" spans="1:21" x14ac:dyDescent="0.2">
      <c r="A47" s="1">
        <v>7</v>
      </c>
      <c r="B47" s="1">
        <v>7</v>
      </c>
      <c r="C47" s="1">
        <v>7</v>
      </c>
      <c r="D47" s="1">
        <v>4</v>
      </c>
      <c r="E47" s="1">
        <v>4</v>
      </c>
      <c r="F47" s="1">
        <v>3</v>
      </c>
      <c r="G47" s="1"/>
      <c r="H47" s="1"/>
    </row>
    <row r="48" spans="1:21" x14ac:dyDescent="0.2">
      <c r="A48" s="1">
        <v>5</v>
      </c>
      <c r="B48" s="1">
        <v>6</v>
      </c>
      <c r="C48" s="1">
        <v>6</v>
      </c>
      <c r="D48" s="1">
        <v>4</v>
      </c>
      <c r="E48" s="1">
        <v>4</v>
      </c>
      <c r="F48" s="1">
        <v>3</v>
      </c>
      <c r="G48" s="1"/>
      <c r="H48" s="1"/>
    </row>
    <row r="49" spans="1:8" x14ac:dyDescent="0.2">
      <c r="A49" s="1">
        <v>7</v>
      </c>
      <c r="B49" s="1">
        <v>6</v>
      </c>
      <c r="C49" s="1">
        <v>7</v>
      </c>
      <c r="D49" s="1">
        <v>1</v>
      </c>
      <c r="E49" s="1">
        <v>5</v>
      </c>
      <c r="F49" s="1">
        <v>1</v>
      </c>
      <c r="G49" s="1"/>
      <c r="H49" s="1"/>
    </row>
    <row r="50" spans="1:8" x14ac:dyDescent="0.2">
      <c r="A50" s="1">
        <v>4</v>
      </c>
      <c r="B50" s="1">
        <v>5</v>
      </c>
      <c r="C50" s="1">
        <v>5</v>
      </c>
      <c r="D50" s="1">
        <v>3</v>
      </c>
      <c r="E50" s="1">
        <v>2</v>
      </c>
      <c r="F50" s="1">
        <v>3</v>
      </c>
      <c r="G50" s="1"/>
      <c r="H50" s="1"/>
    </row>
    <row r="51" spans="1:8" x14ac:dyDescent="0.2">
      <c r="A51" s="1">
        <v>4</v>
      </c>
      <c r="B51" s="1">
        <v>5</v>
      </c>
      <c r="C51" s="1">
        <v>5</v>
      </c>
      <c r="D51" s="1">
        <v>5</v>
      </c>
      <c r="E51" s="1">
        <v>4</v>
      </c>
      <c r="F51" s="1">
        <v>4</v>
      </c>
      <c r="G51" s="1"/>
      <c r="H51" s="1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M9" sqref="M9"/>
    </sheetView>
  </sheetViews>
  <sheetFormatPr defaultRowHeight="12.75" x14ac:dyDescent="0.2"/>
  <sheetData>
    <row r="1" spans="1:1" x14ac:dyDescent="0.2">
      <c r="A1" s="70" t="s">
        <v>127</v>
      </c>
    </row>
    <row r="2" spans="1:1" x14ac:dyDescent="0.2">
      <c r="A2" s="71" t="s">
        <v>126</v>
      </c>
    </row>
    <row r="3" spans="1:1" x14ac:dyDescent="0.2">
      <c r="A3" s="70" t="s">
        <v>125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9"/>
  <sheetViews>
    <sheetView topLeftCell="A2" zoomScale="110" zoomScaleNormal="110" workbookViewId="0">
      <pane xSplit="1" ySplit="4" topLeftCell="B6" activePane="bottomRight" state="frozen"/>
      <selection activeCell="A2" sqref="A2"/>
      <selection pane="topRight" activeCell="B2" sqref="B2"/>
      <selection pane="bottomLeft" activeCell="A6" sqref="A6"/>
      <selection pane="bottomRight" activeCell="D21" sqref="D21"/>
    </sheetView>
  </sheetViews>
  <sheetFormatPr defaultRowHeight="15" x14ac:dyDescent="0.25"/>
  <cols>
    <col min="1" max="16384" width="9.140625" style="74"/>
  </cols>
  <sheetData>
    <row r="3" spans="1:15" x14ac:dyDescent="0.25">
      <c r="A3" s="74" t="s">
        <v>8</v>
      </c>
    </row>
    <row r="5" spans="1:15" ht="15.75" thickBot="1" x14ac:dyDescent="0.3">
      <c r="B5" s="74" t="s">
        <v>1</v>
      </c>
      <c r="C5" s="74" t="s">
        <v>2</v>
      </c>
      <c r="D5" s="74" t="s">
        <v>3</v>
      </c>
      <c r="E5" s="74" t="s">
        <v>4</v>
      </c>
      <c r="F5" s="74" t="s">
        <v>5</v>
      </c>
      <c r="G5" s="74" t="s">
        <v>6</v>
      </c>
      <c r="H5" s="74" t="s">
        <v>135</v>
      </c>
      <c r="I5" s="74" t="s">
        <v>136</v>
      </c>
      <c r="J5" s="74" t="s">
        <v>137</v>
      </c>
      <c r="K5" s="74" t="s">
        <v>138</v>
      </c>
      <c r="L5" s="74" t="s">
        <v>139</v>
      </c>
      <c r="M5" s="74" t="s">
        <v>140</v>
      </c>
      <c r="N5" s="74" t="s">
        <v>141</v>
      </c>
      <c r="O5" s="74" t="s">
        <v>142</v>
      </c>
    </row>
    <row r="6" spans="1:15" x14ac:dyDescent="0.25">
      <c r="A6" s="74" t="s">
        <v>1</v>
      </c>
      <c r="B6" s="74">
        <v>1</v>
      </c>
      <c r="C6" s="74">
        <v>0.49440000000000001</v>
      </c>
      <c r="D6" s="74">
        <v>0.71340000000000003</v>
      </c>
      <c r="E6" s="74">
        <v>-0.1041</v>
      </c>
      <c r="F6" s="74">
        <v>0.11409999999999999</v>
      </c>
      <c r="G6" s="74">
        <v>7.6200000000000004E-2</v>
      </c>
      <c r="H6" s="75">
        <v>7.3999999999999996E-2</v>
      </c>
      <c r="I6" s="76">
        <v>0.93779999999999997</v>
      </c>
      <c r="J6" s="75">
        <v>-4.4999999999999997E-3</v>
      </c>
      <c r="K6" s="76">
        <v>0.94069999999999998</v>
      </c>
      <c r="L6" s="75">
        <v>0.5766</v>
      </c>
      <c r="M6" s="76">
        <v>0.70069999999999999</v>
      </c>
      <c r="N6" s="75">
        <v>-4.3E-3</v>
      </c>
      <c r="O6" s="76">
        <v>0.90739999999999998</v>
      </c>
    </row>
    <row r="7" spans="1:15" x14ac:dyDescent="0.25">
      <c r="A7" s="74" t="s">
        <v>2</v>
      </c>
      <c r="B7" s="74">
        <v>0.49440000000000001</v>
      </c>
      <c r="C7" s="74">
        <v>1</v>
      </c>
      <c r="D7" s="74">
        <v>0.38819999999999999</v>
      </c>
      <c r="E7" s="74">
        <v>5.3499999999999999E-2</v>
      </c>
      <c r="F7" s="74">
        <v>-5.9700000000000003E-2</v>
      </c>
      <c r="G7" s="74">
        <v>0.14230000000000001</v>
      </c>
      <c r="H7" s="77">
        <v>9.0999999999999998E-2</v>
      </c>
      <c r="I7" s="78">
        <v>0.61980000000000002</v>
      </c>
      <c r="J7" s="77">
        <v>3.9E-2</v>
      </c>
      <c r="K7" s="78">
        <v>0.62519999999999998</v>
      </c>
      <c r="L7" s="77">
        <v>0.48080000000000001</v>
      </c>
      <c r="M7" s="78">
        <v>0.52659999999999996</v>
      </c>
      <c r="N7" s="77">
        <v>3.3300000000000003E-2</v>
      </c>
      <c r="O7" s="78">
        <v>0.71230000000000004</v>
      </c>
    </row>
    <row r="8" spans="1:15" x14ac:dyDescent="0.25">
      <c r="A8" s="74" t="s">
        <v>3</v>
      </c>
      <c r="B8" s="74">
        <v>0.71340000000000003</v>
      </c>
      <c r="C8" s="74">
        <v>0.38819999999999999</v>
      </c>
      <c r="D8" s="74">
        <v>1</v>
      </c>
      <c r="E8" s="74">
        <v>-2.47E-2</v>
      </c>
      <c r="F8" s="74">
        <v>0.20380000000000001</v>
      </c>
      <c r="G8" s="74">
        <v>5.8299999999999998E-2</v>
      </c>
      <c r="H8" s="77">
        <v>0.1411</v>
      </c>
      <c r="I8" s="78">
        <v>0.85780000000000001</v>
      </c>
      <c r="J8" s="77">
        <v>6.8900000000000003E-2</v>
      </c>
      <c r="K8" s="78">
        <v>0.86660000000000004</v>
      </c>
      <c r="L8" s="77">
        <v>0.60129999999999995</v>
      </c>
      <c r="M8" s="78">
        <v>0.61850000000000005</v>
      </c>
      <c r="N8" s="77">
        <v>6.7199999999999996E-2</v>
      </c>
      <c r="O8" s="78">
        <v>0.8599</v>
      </c>
    </row>
    <row r="9" spans="1:15" x14ac:dyDescent="0.25">
      <c r="A9" s="74" t="s">
        <v>4</v>
      </c>
      <c r="B9" s="74">
        <v>-0.1041</v>
      </c>
      <c r="C9" s="74">
        <v>5.3499999999999999E-2</v>
      </c>
      <c r="D9" s="74">
        <v>-2.47E-2</v>
      </c>
      <c r="E9" s="74">
        <v>1</v>
      </c>
      <c r="F9" s="74">
        <v>0.62009999999999998</v>
      </c>
      <c r="G9" s="74">
        <v>0.63529999999999998</v>
      </c>
      <c r="H9" s="77">
        <v>0.90739999999999998</v>
      </c>
      <c r="I9" s="78">
        <v>-0.1958</v>
      </c>
      <c r="J9" s="77">
        <v>0.92059999999999997</v>
      </c>
      <c r="K9" s="78">
        <v>-0.11940000000000001</v>
      </c>
      <c r="L9" s="77">
        <v>0.63849999999999996</v>
      </c>
      <c r="M9" s="78">
        <v>-0.64410000000000001</v>
      </c>
      <c r="N9" s="77">
        <v>0.90269999999999995</v>
      </c>
      <c r="O9" s="78">
        <v>-8.7400000000000005E-2</v>
      </c>
    </row>
    <row r="10" spans="1:15" x14ac:dyDescent="0.25">
      <c r="A10" s="74" t="s">
        <v>5</v>
      </c>
      <c r="B10" s="74">
        <v>0.11409999999999999</v>
      </c>
      <c r="C10" s="74">
        <v>-5.9700000000000003E-2</v>
      </c>
      <c r="D10" s="74">
        <v>0.20380000000000001</v>
      </c>
      <c r="E10" s="74">
        <v>0.62009999999999998</v>
      </c>
      <c r="F10" s="74">
        <v>1</v>
      </c>
      <c r="G10" s="74">
        <v>0.4551</v>
      </c>
      <c r="H10" s="77">
        <v>0.82289999999999996</v>
      </c>
      <c r="I10" s="78">
        <v>7.1800000000000003E-2</v>
      </c>
      <c r="J10" s="77">
        <v>0.81399999999999995</v>
      </c>
      <c r="K10" s="78">
        <v>0.14019999999999999</v>
      </c>
      <c r="L10" s="77">
        <v>0.68400000000000005</v>
      </c>
      <c r="M10" s="78">
        <v>-0.4451</v>
      </c>
      <c r="N10" s="77">
        <v>0.8105</v>
      </c>
      <c r="O10" s="78">
        <v>9.4700000000000006E-2</v>
      </c>
    </row>
    <row r="11" spans="1:15" ht="15.75" thickBot="1" x14ac:dyDescent="0.3">
      <c r="A11" s="74" t="s">
        <v>6</v>
      </c>
      <c r="B11" s="74">
        <v>7.6200000000000004E-2</v>
      </c>
      <c r="C11" s="74">
        <v>0.14230000000000001</v>
      </c>
      <c r="D11" s="74">
        <v>5.8299999999999998E-2</v>
      </c>
      <c r="E11" s="74">
        <v>0.63529999999999998</v>
      </c>
      <c r="F11" s="74">
        <v>0.4551</v>
      </c>
      <c r="G11" s="74">
        <v>1</v>
      </c>
      <c r="H11" s="79">
        <v>0.79479999999999995</v>
      </c>
      <c r="I11" s="80">
        <v>1.2200000000000001E-2</v>
      </c>
      <c r="J11" s="79">
        <v>0.79100000000000004</v>
      </c>
      <c r="K11" s="80">
        <v>7.85E-2</v>
      </c>
      <c r="L11" s="79">
        <v>0.6825</v>
      </c>
      <c r="M11" s="80">
        <v>-0.45910000000000001</v>
      </c>
      <c r="N11" s="79">
        <v>0.81830000000000003</v>
      </c>
      <c r="O11" s="80">
        <v>8.3000000000000004E-2</v>
      </c>
    </row>
    <row r="12" spans="1:15" x14ac:dyDescent="0.25">
      <c r="A12" s="74" t="s">
        <v>135</v>
      </c>
      <c r="B12" s="74">
        <v>7.3999999999999996E-2</v>
      </c>
      <c r="C12" s="74">
        <v>9.0999999999999998E-2</v>
      </c>
      <c r="D12" s="74">
        <v>0.1411</v>
      </c>
      <c r="E12" s="74">
        <v>0.90739999999999998</v>
      </c>
      <c r="F12" s="74">
        <v>0.82289999999999996</v>
      </c>
      <c r="G12" s="74">
        <v>0.79479999999999995</v>
      </c>
      <c r="H12" s="81">
        <v>1</v>
      </c>
      <c r="I12" s="81">
        <v>0</v>
      </c>
      <c r="J12" s="82">
        <v>0.99650000000000005</v>
      </c>
      <c r="K12" s="82">
        <v>8.3500000000000005E-2</v>
      </c>
      <c r="L12" s="74">
        <v>0.81889999999999996</v>
      </c>
      <c r="M12" s="74">
        <v>-0.5716</v>
      </c>
      <c r="N12" s="74">
        <v>0.99509999999999998</v>
      </c>
      <c r="O12" s="74">
        <v>8.3699999999999997E-2</v>
      </c>
    </row>
    <row r="13" spans="1:15" x14ac:dyDescent="0.25">
      <c r="A13" s="74" t="s">
        <v>136</v>
      </c>
      <c r="B13" s="74">
        <v>0.93779999999999997</v>
      </c>
      <c r="C13" s="74">
        <v>0.61980000000000002</v>
      </c>
      <c r="D13" s="74">
        <v>0.85780000000000001</v>
      </c>
      <c r="E13" s="74">
        <v>-0.1958</v>
      </c>
      <c r="F13" s="74">
        <v>7.1800000000000003E-2</v>
      </c>
      <c r="G13" s="74">
        <v>1.2200000000000001E-2</v>
      </c>
      <c r="H13" s="81">
        <v>0</v>
      </c>
      <c r="I13" s="81">
        <v>1</v>
      </c>
      <c r="J13" s="82">
        <v>-8.3500000000000005E-2</v>
      </c>
      <c r="K13" s="82">
        <v>0.99650000000000005</v>
      </c>
      <c r="L13" s="74">
        <v>0.56779999999999997</v>
      </c>
      <c r="M13" s="74">
        <v>0.81159999999999999</v>
      </c>
      <c r="N13" s="74">
        <v>-8.2000000000000003E-2</v>
      </c>
      <c r="O13" s="74">
        <v>0.98709999999999998</v>
      </c>
    </row>
    <row r="14" spans="1:15" x14ac:dyDescent="0.25">
      <c r="A14" s="74" t="s">
        <v>137</v>
      </c>
      <c r="B14" s="74">
        <v>-4.4999999999999997E-3</v>
      </c>
      <c r="C14" s="74">
        <v>3.9E-2</v>
      </c>
      <c r="D14" s="74">
        <v>6.8900000000000003E-2</v>
      </c>
      <c r="E14" s="74">
        <v>0.92059999999999997</v>
      </c>
      <c r="F14" s="74">
        <v>0.81399999999999995</v>
      </c>
      <c r="G14" s="74">
        <v>0.79100000000000004</v>
      </c>
      <c r="H14" s="74">
        <v>0.99650000000000005</v>
      </c>
      <c r="I14" s="74">
        <v>-8.3500000000000005E-2</v>
      </c>
      <c r="J14" s="81">
        <v>1</v>
      </c>
      <c r="K14" s="81">
        <v>0</v>
      </c>
      <c r="L14" s="74">
        <v>0.76859999999999995</v>
      </c>
      <c r="M14" s="74">
        <v>-0.63739999999999997</v>
      </c>
      <c r="N14" s="74">
        <v>0.99850000000000005</v>
      </c>
      <c r="O14" s="74">
        <v>1E-3</v>
      </c>
    </row>
    <row r="15" spans="1:15" x14ac:dyDescent="0.25">
      <c r="A15" s="74" t="s">
        <v>138</v>
      </c>
      <c r="B15" s="74">
        <v>0.94069999999999998</v>
      </c>
      <c r="C15" s="74">
        <v>0.62519999999999998</v>
      </c>
      <c r="D15" s="74">
        <v>0.86660000000000004</v>
      </c>
      <c r="E15" s="74">
        <v>-0.11940000000000001</v>
      </c>
      <c r="F15" s="74">
        <v>0.14019999999999999</v>
      </c>
      <c r="G15" s="74">
        <v>7.85E-2</v>
      </c>
      <c r="H15" s="74">
        <v>8.3500000000000005E-2</v>
      </c>
      <c r="I15" s="74">
        <v>0.99650000000000005</v>
      </c>
      <c r="J15" s="81">
        <v>0</v>
      </c>
      <c r="K15" s="81">
        <v>1</v>
      </c>
      <c r="L15" s="74">
        <v>0.63419999999999999</v>
      </c>
      <c r="M15" s="74">
        <v>0.76100000000000001</v>
      </c>
      <c r="N15" s="74">
        <v>1.4E-3</v>
      </c>
      <c r="O15" s="74">
        <v>0.99060000000000004</v>
      </c>
    </row>
    <row r="16" spans="1:15" x14ac:dyDescent="0.25">
      <c r="A16" s="74" t="s">
        <v>139</v>
      </c>
      <c r="B16" s="74">
        <v>0.5766</v>
      </c>
      <c r="C16" s="74">
        <v>0.48080000000000001</v>
      </c>
      <c r="D16" s="74">
        <v>0.60129999999999995</v>
      </c>
      <c r="E16" s="74">
        <v>0.63849999999999996</v>
      </c>
      <c r="F16" s="74">
        <v>0.68400000000000005</v>
      </c>
      <c r="G16" s="74">
        <v>0.6825</v>
      </c>
      <c r="H16" s="74">
        <v>0.81889999999999996</v>
      </c>
      <c r="I16" s="74">
        <v>0.56779999999999997</v>
      </c>
      <c r="J16" s="74">
        <v>0.76859999999999995</v>
      </c>
      <c r="K16" s="74">
        <v>0.63419999999999999</v>
      </c>
      <c r="L16" s="81">
        <v>1</v>
      </c>
      <c r="M16" s="81">
        <v>0</v>
      </c>
      <c r="N16" s="83">
        <v>0.76910000000000001</v>
      </c>
      <c r="O16" s="83">
        <v>0.6391</v>
      </c>
    </row>
    <row r="17" spans="1:15" x14ac:dyDescent="0.25">
      <c r="A17" s="74" t="s">
        <v>140</v>
      </c>
      <c r="B17" s="74">
        <v>0.70069999999999999</v>
      </c>
      <c r="C17" s="74">
        <v>0.52659999999999996</v>
      </c>
      <c r="D17" s="74">
        <v>0.61850000000000005</v>
      </c>
      <c r="E17" s="74">
        <v>-0.64410000000000001</v>
      </c>
      <c r="F17" s="74">
        <v>-0.4451</v>
      </c>
      <c r="G17" s="74">
        <v>-0.45910000000000001</v>
      </c>
      <c r="H17" s="74">
        <v>-0.5716</v>
      </c>
      <c r="I17" s="74">
        <v>0.81159999999999999</v>
      </c>
      <c r="J17" s="74">
        <v>-0.63739999999999997</v>
      </c>
      <c r="K17" s="74">
        <v>0.76100000000000001</v>
      </c>
      <c r="L17" s="81">
        <v>0</v>
      </c>
      <c r="M17" s="81">
        <v>1</v>
      </c>
      <c r="N17" s="83">
        <v>-0.6391</v>
      </c>
      <c r="O17" s="83">
        <v>0.76910000000000001</v>
      </c>
    </row>
    <row r="18" spans="1:15" x14ac:dyDescent="0.25">
      <c r="A18" s="74" t="s">
        <v>141</v>
      </c>
      <c r="B18" s="74">
        <v>-4.3E-3</v>
      </c>
      <c r="C18" s="74">
        <v>3.3300000000000003E-2</v>
      </c>
      <c r="D18" s="74">
        <v>6.7199999999999996E-2</v>
      </c>
      <c r="E18" s="74">
        <v>0.90269999999999995</v>
      </c>
      <c r="F18" s="74">
        <v>0.8105</v>
      </c>
      <c r="G18" s="74">
        <v>0.81830000000000003</v>
      </c>
      <c r="H18" s="74">
        <v>0.99509999999999998</v>
      </c>
      <c r="I18" s="74">
        <v>-8.2000000000000003E-2</v>
      </c>
      <c r="J18" s="74">
        <v>0.99850000000000005</v>
      </c>
      <c r="K18" s="74">
        <v>1.4E-3</v>
      </c>
      <c r="L18" s="74">
        <v>0.76910000000000001</v>
      </c>
      <c r="M18" s="74">
        <v>-0.6391</v>
      </c>
      <c r="N18" s="81">
        <v>1</v>
      </c>
      <c r="O18" s="81">
        <v>0</v>
      </c>
    </row>
    <row r="19" spans="1:15" x14ac:dyDescent="0.25">
      <c r="A19" s="74" t="s">
        <v>142</v>
      </c>
      <c r="B19" s="74">
        <v>0.90739999999999998</v>
      </c>
      <c r="C19" s="74">
        <v>0.71230000000000004</v>
      </c>
      <c r="D19" s="74">
        <v>0.8599</v>
      </c>
      <c r="E19" s="74">
        <v>-8.7400000000000005E-2</v>
      </c>
      <c r="F19" s="74">
        <v>9.4700000000000006E-2</v>
      </c>
      <c r="G19" s="74">
        <v>8.3000000000000004E-2</v>
      </c>
      <c r="H19" s="74">
        <v>8.3699999999999997E-2</v>
      </c>
      <c r="I19" s="74">
        <v>0.98709999999999998</v>
      </c>
      <c r="J19" s="74">
        <v>1E-3</v>
      </c>
      <c r="K19" s="74">
        <v>0.99060000000000004</v>
      </c>
      <c r="L19" s="74">
        <v>0.6391</v>
      </c>
      <c r="M19" s="74">
        <v>0.76910000000000001</v>
      </c>
      <c r="N19" s="81">
        <v>0</v>
      </c>
      <c r="O19" s="81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9"/>
  <sheetViews>
    <sheetView workbookViewId="0">
      <selection activeCell="H22" sqref="H22"/>
    </sheetView>
  </sheetViews>
  <sheetFormatPr defaultRowHeight="15" x14ac:dyDescent="0.25"/>
  <cols>
    <col min="1" max="16384" width="9.140625" style="74"/>
  </cols>
  <sheetData>
    <row r="3" spans="1:15" x14ac:dyDescent="0.25">
      <c r="A3" s="74" t="s">
        <v>143</v>
      </c>
    </row>
    <row r="5" spans="1:15" x14ac:dyDescent="0.25">
      <c r="B5" s="74" t="s">
        <v>1</v>
      </c>
      <c r="C5" s="74" t="s">
        <v>2</v>
      </c>
      <c r="D5" s="74" t="s">
        <v>3</v>
      </c>
      <c r="E5" s="74" t="s">
        <v>4</v>
      </c>
      <c r="F5" s="74" t="s">
        <v>5</v>
      </c>
      <c r="G5" s="74" t="s">
        <v>6</v>
      </c>
      <c r="H5" s="74" t="s">
        <v>135</v>
      </c>
      <c r="I5" s="74" t="s">
        <v>136</v>
      </c>
      <c r="J5" s="74" t="s">
        <v>137</v>
      </c>
      <c r="K5" s="74" t="s">
        <v>138</v>
      </c>
      <c r="L5" s="74" t="s">
        <v>139</v>
      </c>
      <c r="M5" s="74" t="s">
        <v>140</v>
      </c>
      <c r="N5" s="74" t="s">
        <v>141</v>
      </c>
      <c r="O5" s="74" t="s">
        <v>142</v>
      </c>
    </row>
    <row r="6" spans="1:15" ht="15.75" x14ac:dyDescent="0.25">
      <c r="A6" s="74" t="s">
        <v>1</v>
      </c>
      <c r="B6" s="84">
        <v>1.9465300000000001</v>
      </c>
      <c r="C6" s="74">
        <v>0.76327</v>
      </c>
      <c r="D6" s="74">
        <v>1.21061</v>
      </c>
      <c r="E6" s="74">
        <v>-0.26040999999999997</v>
      </c>
      <c r="F6" s="74">
        <v>0.26571</v>
      </c>
      <c r="G6" s="74">
        <v>0.16531000000000001</v>
      </c>
      <c r="H6" s="74">
        <v>0.25535999999999998</v>
      </c>
      <c r="I6" s="74">
        <v>2.41553</v>
      </c>
      <c r="J6" s="74">
        <v>-6.3299999999999997E-3</v>
      </c>
      <c r="K6" s="74">
        <v>1.3124199999999999</v>
      </c>
      <c r="L6" s="74">
        <v>1.21112</v>
      </c>
      <c r="M6" s="74">
        <v>1.37368</v>
      </c>
      <c r="N6" s="74">
        <v>-5.9899999999999997E-3</v>
      </c>
      <c r="O6" s="74">
        <v>1.2660100000000001</v>
      </c>
    </row>
    <row r="7" spans="1:15" ht="15.75" x14ac:dyDescent="0.25">
      <c r="A7" s="74" t="s">
        <v>2</v>
      </c>
      <c r="B7" s="74">
        <v>0.76327</v>
      </c>
      <c r="C7" s="84">
        <v>1.2244900000000001</v>
      </c>
      <c r="D7" s="74">
        <v>0.52244999999999997</v>
      </c>
      <c r="E7" s="74">
        <v>0.10612000000000001</v>
      </c>
      <c r="F7" s="74">
        <v>-0.11020000000000001</v>
      </c>
      <c r="G7" s="74">
        <v>0.24490000000000001</v>
      </c>
      <c r="H7" s="74">
        <v>0.24907000000000001</v>
      </c>
      <c r="I7" s="74">
        <v>1.26616</v>
      </c>
      <c r="J7" s="74">
        <v>4.3119999999999999E-2</v>
      </c>
      <c r="K7" s="74">
        <v>0.69182999999999995</v>
      </c>
      <c r="L7" s="74">
        <v>0.80103000000000002</v>
      </c>
      <c r="M7" s="74">
        <v>0.81886000000000003</v>
      </c>
      <c r="N7" s="74">
        <v>3.6830000000000002E-2</v>
      </c>
      <c r="O7" s="74">
        <v>0.78825000000000001</v>
      </c>
    </row>
    <row r="8" spans="1:15" ht="15.75" x14ac:dyDescent="0.25">
      <c r="A8" s="74" t="s">
        <v>3</v>
      </c>
      <c r="B8" s="74">
        <v>1.21061</v>
      </c>
      <c r="C8" s="74">
        <v>0.52244999999999997</v>
      </c>
      <c r="D8" s="84">
        <v>1.4791799999999999</v>
      </c>
      <c r="E8" s="74">
        <v>-5.3879999999999997E-2</v>
      </c>
      <c r="F8" s="74">
        <v>0.41388000000000003</v>
      </c>
      <c r="G8" s="74">
        <v>0.11020000000000001</v>
      </c>
      <c r="H8" s="74">
        <v>0.42413000000000001</v>
      </c>
      <c r="I8" s="74">
        <v>1.9260900000000001</v>
      </c>
      <c r="J8" s="74">
        <v>8.3839999999999998E-2</v>
      </c>
      <c r="K8" s="74">
        <v>1.0539400000000001</v>
      </c>
      <c r="L8" s="74">
        <v>1.1008800000000001</v>
      </c>
      <c r="M8" s="74">
        <v>1.0569599999999999</v>
      </c>
      <c r="N8" s="74">
        <v>8.1729999999999997E-2</v>
      </c>
      <c r="O8" s="74">
        <v>1.04586</v>
      </c>
    </row>
    <row r="9" spans="1:15" ht="15.75" x14ac:dyDescent="0.25">
      <c r="A9" s="74" t="s">
        <v>4</v>
      </c>
      <c r="B9" s="74">
        <v>-0.26040999999999997</v>
      </c>
      <c r="C9" s="74">
        <v>0.10612000000000001</v>
      </c>
      <c r="D9" s="74">
        <v>-5.3879999999999997E-2</v>
      </c>
      <c r="E9" s="84">
        <v>3.21469</v>
      </c>
      <c r="F9" s="74">
        <v>1.85633</v>
      </c>
      <c r="G9" s="74">
        <v>1.7714300000000001</v>
      </c>
      <c r="H9" s="74">
        <v>4.0223300000000002</v>
      </c>
      <c r="I9" s="74">
        <v>-0.64827999999999997</v>
      </c>
      <c r="J9" s="74">
        <v>1.6505799999999999</v>
      </c>
      <c r="K9" s="74">
        <v>-0.21406</v>
      </c>
      <c r="L9" s="74">
        <v>1.7234</v>
      </c>
      <c r="M9" s="74">
        <v>-1.6229100000000001</v>
      </c>
      <c r="N9" s="74">
        <v>1.6185700000000001</v>
      </c>
      <c r="O9" s="74">
        <v>-0.15670000000000001</v>
      </c>
    </row>
    <row r="10" spans="1:15" ht="15.75" x14ac:dyDescent="0.25">
      <c r="A10" s="74" t="s">
        <v>5</v>
      </c>
      <c r="B10" s="74">
        <v>0.26571</v>
      </c>
      <c r="C10" s="74">
        <v>-0.11020000000000001</v>
      </c>
      <c r="D10" s="74">
        <v>0.41388000000000003</v>
      </c>
      <c r="E10" s="74">
        <v>1.85633</v>
      </c>
      <c r="F10" s="84">
        <v>2.78735</v>
      </c>
      <c r="G10" s="74">
        <v>1.18163</v>
      </c>
      <c r="H10" s="74">
        <v>3.3965399999999999</v>
      </c>
      <c r="I10" s="74">
        <v>0.22123999999999999</v>
      </c>
      <c r="J10" s="74">
        <v>1.3590199999999999</v>
      </c>
      <c r="K10" s="74">
        <v>0.23413</v>
      </c>
      <c r="L10" s="74">
        <v>1.7191099999999999</v>
      </c>
      <c r="M10" s="74">
        <v>-1.04433</v>
      </c>
      <c r="N10" s="74">
        <v>1.35324</v>
      </c>
      <c r="O10" s="74">
        <v>0.15817000000000001</v>
      </c>
    </row>
    <row r="11" spans="1:15" ht="15.75" x14ac:dyDescent="0.25">
      <c r="A11" s="74" t="s">
        <v>6</v>
      </c>
      <c r="B11" s="74">
        <v>0.16531000000000001</v>
      </c>
      <c r="C11" s="74">
        <v>0.24490000000000001</v>
      </c>
      <c r="D11" s="74">
        <v>0.11020000000000001</v>
      </c>
      <c r="E11" s="74">
        <v>1.7714300000000001</v>
      </c>
      <c r="F11" s="74">
        <v>1.18163</v>
      </c>
      <c r="G11" s="84">
        <v>2.4183699999999999</v>
      </c>
      <c r="H11" s="74">
        <v>3.05592</v>
      </c>
      <c r="I11" s="74">
        <v>3.5029999999999999E-2</v>
      </c>
      <c r="J11" s="74">
        <v>1.2301500000000001</v>
      </c>
      <c r="K11" s="74">
        <v>0.12212000000000001</v>
      </c>
      <c r="L11" s="74">
        <v>1.5978000000000001</v>
      </c>
      <c r="M11" s="74">
        <v>-1.0033000000000001</v>
      </c>
      <c r="N11" s="74">
        <v>1.27261</v>
      </c>
      <c r="O11" s="74">
        <v>0.12912999999999999</v>
      </c>
    </row>
    <row r="12" spans="1:15" ht="15.75" x14ac:dyDescent="0.25">
      <c r="A12" s="74" t="s">
        <v>135</v>
      </c>
      <c r="B12" s="74">
        <v>0.25535999999999998</v>
      </c>
      <c r="C12" s="74">
        <v>0.24907000000000001</v>
      </c>
      <c r="D12" s="74">
        <v>0.42413000000000001</v>
      </c>
      <c r="E12" s="74">
        <v>4.0223300000000002</v>
      </c>
      <c r="F12" s="74">
        <v>3.3965399999999999</v>
      </c>
      <c r="G12" s="74">
        <v>3.05592</v>
      </c>
      <c r="H12" s="84">
        <v>6.1124000000000001</v>
      </c>
      <c r="I12" s="74">
        <v>0</v>
      </c>
      <c r="J12" s="74">
        <v>2.4636900000000002</v>
      </c>
      <c r="K12" s="74">
        <v>0.20644999999999999</v>
      </c>
      <c r="L12" s="74">
        <v>3.0478299999999998</v>
      </c>
      <c r="M12" s="74">
        <v>-1.9858</v>
      </c>
      <c r="N12" s="74">
        <v>2.4602499999999998</v>
      </c>
      <c r="O12" s="74">
        <v>0.20691000000000001</v>
      </c>
    </row>
    <row r="13" spans="1:15" ht="15.75" x14ac:dyDescent="0.25">
      <c r="A13" s="74" t="s">
        <v>136</v>
      </c>
      <c r="B13" s="74">
        <v>2.41553</v>
      </c>
      <c r="C13" s="74">
        <v>1.26616</v>
      </c>
      <c r="D13" s="74">
        <v>1.9260900000000001</v>
      </c>
      <c r="E13" s="74">
        <v>-0.64827999999999997</v>
      </c>
      <c r="F13" s="74">
        <v>0.22123999999999999</v>
      </c>
      <c r="G13" s="74">
        <v>3.5029999999999999E-2</v>
      </c>
      <c r="H13" s="74">
        <v>0</v>
      </c>
      <c r="I13" s="84">
        <v>3.40855</v>
      </c>
      <c r="J13" s="74">
        <v>-0.15415999999999999</v>
      </c>
      <c r="K13" s="74">
        <v>1.83978</v>
      </c>
      <c r="L13" s="74">
        <v>1.5781400000000001</v>
      </c>
      <c r="M13" s="74">
        <v>2.1054900000000001</v>
      </c>
      <c r="N13" s="74">
        <v>-0.15129999999999999</v>
      </c>
      <c r="O13" s="74">
        <v>1.82237</v>
      </c>
    </row>
    <row r="14" spans="1:15" ht="15.75" x14ac:dyDescent="0.25">
      <c r="A14" s="74" t="s">
        <v>137</v>
      </c>
      <c r="B14" s="74">
        <v>-6.3299999999999997E-3</v>
      </c>
      <c r="C14" s="74">
        <v>4.3119999999999999E-2</v>
      </c>
      <c r="D14" s="74">
        <v>8.3839999999999998E-2</v>
      </c>
      <c r="E14" s="74">
        <v>1.6505799999999999</v>
      </c>
      <c r="F14" s="74">
        <v>1.3590199999999999</v>
      </c>
      <c r="G14" s="74">
        <v>1.2301500000000001</v>
      </c>
      <c r="H14" s="74">
        <v>2.4636900000000002</v>
      </c>
      <c r="I14" s="74">
        <v>-0.15415999999999999</v>
      </c>
      <c r="J14" s="84">
        <v>1</v>
      </c>
      <c r="K14" s="74">
        <v>0</v>
      </c>
      <c r="L14" s="74">
        <v>1.15709</v>
      </c>
      <c r="M14" s="74">
        <v>-0.89563000000000004</v>
      </c>
      <c r="N14" s="74">
        <v>0.99848999999999999</v>
      </c>
      <c r="O14" s="74">
        <v>9.7000000000000005E-4</v>
      </c>
    </row>
    <row r="15" spans="1:15" ht="15.75" x14ac:dyDescent="0.25">
      <c r="A15" s="74" t="s">
        <v>138</v>
      </c>
      <c r="B15" s="74">
        <v>1.3124199999999999</v>
      </c>
      <c r="C15" s="74">
        <v>0.69182999999999995</v>
      </c>
      <c r="D15" s="74">
        <v>1.0539400000000001</v>
      </c>
      <c r="E15" s="74">
        <v>-0.21406</v>
      </c>
      <c r="F15" s="74">
        <v>0.23413</v>
      </c>
      <c r="G15" s="74">
        <v>0.12212000000000001</v>
      </c>
      <c r="H15" s="74">
        <v>0.20644999999999999</v>
      </c>
      <c r="I15" s="74">
        <v>1.83978</v>
      </c>
      <c r="J15" s="74">
        <v>0</v>
      </c>
      <c r="K15" s="84">
        <v>1</v>
      </c>
      <c r="L15" s="74">
        <v>0.95474999999999999</v>
      </c>
      <c r="M15" s="74">
        <v>1.06938</v>
      </c>
      <c r="N15" s="74">
        <v>1.4300000000000001E-3</v>
      </c>
      <c r="O15" s="74">
        <v>0.99061999999999995</v>
      </c>
    </row>
    <row r="16" spans="1:15" ht="15.75" x14ac:dyDescent="0.25">
      <c r="A16" s="74" t="s">
        <v>139</v>
      </c>
      <c r="B16" s="74">
        <v>1.21112</v>
      </c>
      <c r="C16" s="74">
        <v>0.80103000000000002</v>
      </c>
      <c r="D16" s="74">
        <v>1.1008800000000001</v>
      </c>
      <c r="E16" s="74">
        <v>1.7234</v>
      </c>
      <c r="F16" s="74">
        <v>1.7191099999999999</v>
      </c>
      <c r="G16" s="74">
        <v>1.5978000000000001</v>
      </c>
      <c r="H16" s="74">
        <v>3.0478299999999998</v>
      </c>
      <c r="I16" s="74">
        <v>1.5781400000000001</v>
      </c>
      <c r="J16" s="74">
        <v>1.15709</v>
      </c>
      <c r="K16" s="74">
        <v>0.95474999999999999</v>
      </c>
      <c r="L16" s="84">
        <v>2.2664399999999998</v>
      </c>
      <c r="M16" s="74">
        <v>0</v>
      </c>
      <c r="N16" s="74">
        <v>1.15791</v>
      </c>
      <c r="O16" s="74">
        <v>0.96211999999999998</v>
      </c>
    </row>
    <row r="17" spans="1:15" ht="15.75" x14ac:dyDescent="0.25">
      <c r="A17" s="74" t="s">
        <v>140</v>
      </c>
      <c r="B17" s="74">
        <v>1.37368</v>
      </c>
      <c r="C17" s="74">
        <v>0.81886000000000003</v>
      </c>
      <c r="D17" s="74">
        <v>1.0569599999999999</v>
      </c>
      <c r="E17" s="74">
        <v>-1.6229100000000001</v>
      </c>
      <c r="F17" s="74">
        <v>-1.04433</v>
      </c>
      <c r="G17" s="74">
        <v>-1.0033000000000001</v>
      </c>
      <c r="H17" s="74">
        <v>-1.9858</v>
      </c>
      <c r="I17" s="74">
        <v>2.1054900000000001</v>
      </c>
      <c r="J17" s="74">
        <v>-0.89563000000000004</v>
      </c>
      <c r="K17" s="74">
        <v>1.06938</v>
      </c>
      <c r="L17" s="74">
        <v>0</v>
      </c>
      <c r="M17" s="84">
        <v>1.97461</v>
      </c>
      <c r="N17" s="74">
        <v>-0.89805000000000001</v>
      </c>
      <c r="O17" s="74">
        <v>1.0808</v>
      </c>
    </row>
    <row r="18" spans="1:15" ht="15.75" x14ac:dyDescent="0.25">
      <c r="A18" s="74" t="s">
        <v>141</v>
      </c>
      <c r="B18" s="74">
        <v>-5.9899999999999997E-3</v>
      </c>
      <c r="C18" s="74">
        <v>3.6830000000000002E-2</v>
      </c>
      <c r="D18" s="74">
        <v>8.1729999999999997E-2</v>
      </c>
      <c r="E18" s="74">
        <v>1.6185700000000001</v>
      </c>
      <c r="F18" s="74">
        <v>1.35324</v>
      </c>
      <c r="G18" s="74">
        <v>1.27261</v>
      </c>
      <c r="H18" s="74">
        <v>2.4602499999999998</v>
      </c>
      <c r="I18" s="74">
        <v>-0.15129999999999999</v>
      </c>
      <c r="J18" s="74">
        <v>0.99848999999999999</v>
      </c>
      <c r="K18" s="74">
        <v>1.4300000000000001E-3</v>
      </c>
      <c r="L18" s="74">
        <v>1.15791</v>
      </c>
      <c r="M18" s="74">
        <v>-0.89805000000000001</v>
      </c>
      <c r="N18" s="84">
        <v>1</v>
      </c>
      <c r="O18" s="74">
        <v>0</v>
      </c>
    </row>
    <row r="19" spans="1:15" ht="15.75" x14ac:dyDescent="0.25">
      <c r="A19" s="74" t="s">
        <v>142</v>
      </c>
      <c r="B19" s="74">
        <v>1.2660100000000001</v>
      </c>
      <c r="C19" s="74">
        <v>0.78825000000000001</v>
      </c>
      <c r="D19" s="74">
        <v>1.04586</v>
      </c>
      <c r="E19" s="74">
        <v>-0.15670000000000001</v>
      </c>
      <c r="F19" s="74">
        <v>0.15817000000000001</v>
      </c>
      <c r="G19" s="74">
        <v>0.12912999999999999</v>
      </c>
      <c r="H19" s="74">
        <v>0.20691000000000001</v>
      </c>
      <c r="I19" s="74">
        <v>1.82237</v>
      </c>
      <c r="J19" s="74">
        <v>9.7000000000000005E-4</v>
      </c>
      <c r="K19" s="74">
        <v>0.99061999999999995</v>
      </c>
      <c r="L19" s="74">
        <v>0.96211999999999998</v>
      </c>
      <c r="M19" s="74">
        <v>1.0808</v>
      </c>
      <c r="N19" s="74">
        <v>0</v>
      </c>
      <c r="O19" s="84">
        <v>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54"/>
  <sheetViews>
    <sheetView workbookViewId="0">
      <pane xSplit="1" ySplit="4" topLeftCell="B5" activePane="bottomRight" state="frozen"/>
      <selection activeCell="K23" sqref="K23"/>
      <selection pane="topRight" activeCell="K23" sqref="K23"/>
      <selection pane="bottomLeft" activeCell="K23" sqref="K23"/>
      <selection pane="bottomRight" activeCell="N4" sqref="N4"/>
    </sheetView>
  </sheetViews>
  <sheetFormatPr defaultRowHeight="12.75" x14ac:dyDescent="0.2"/>
  <cols>
    <col min="1" max="1" width="9.140625" style="8"/>
    <col min="2" max="7" width="6.140625" style="8" customWidth="1"/>
    <col min="8" max="8" width="8.42578125" style="8" customWidth="1"/>
    <col min="9" max="14" width="7.42578125" style="8" customWidth="1"/>
    <col min="15" max="16384" width="9.140625" style="8"/>
  </cols>
  <sheetData>
    <row r="1" spans="1:14" x14ac:dyDescent="0.2">
      <c r="A1" s="26" t="s">
        <v>9</v>
      </c>
      <c r="B1" s="8">
        <f>AVERAGE(B$5:B$54)</f>
        <v>5.18</v>
      </c>
      <c r="C1" s="8">
        <f t="shared" ref="C1:N1" si="0">AVERAGE(C$5:C$54)</f>
        <v>5.4</v>
      </c>
      <c r="D1" s="8">
        <f t="shared" si="0"/>
        <v>5.52</v>
      </c>
      <c r="E1" s="8">
        <f t="shared" si="0"/>
        <v>3.64</v>
      </c>
      <c r="F1" s="8">
        <f t="shared" si="0"/>
        <v>4.22</v>
      </c>
      <c r="G1" s="8">
        <f t="shared" si="0"/>
        <v>3.1</v>
      </c>
      <c r="I1" s="8">
        <f t="shared" si="0"/>
        <v>2.8421709430404008E-16</v>
      </c>
      <c r="J1" s="8">
        <f t="shared" si="0"/>
        <v>-3.5527136788005011E-16</v>
      </c>
      <c r="K1" s="8">
        <f t="shared" si="0"/>
        <v>4.263256414560601E-16</v>
      </c>
      <c r="L1" s="8">
        <f t="shared" si="0"/>
        <v>-1.509903313490213E-16</v>
      </c>
      <c r="M1" s="8">
        <f t="shared" si="0"/>
        <v>2.6645352591003756E-16</v>
      </c>
      <c r="N1" s="8">
        <f t="shared" si="0"/>
        <v>-6.2172489379008772E-17</v>
      </c>
    </row>
    <row r="2" spans="1:14" x14ac:dyDescent="0.2">
      <c r="A2" s="26" t="s">
        <v>0</v>
      </c>
      <c r="B2" s="8">
        <f>_xlfn.VAR.S(B$5:B$54)</f>
        <v>1.9465306122449002</v>
      </c>
      <c r="C2" s="8">
        <f t="shared" ref="C2:N2" si="1">_xlfn.VAR.S(C$5:C$54)</f>
        <v>1.2244897959183674</v>
      </c>
      <c r="D2" s="8">
        <f t="shared" si="1"/>
        <v>1.4791836734693882</v>
      </c>
      <c r="E2" s="8">
        <f t="shared" si="1"/>
        <v>3.2146938775510199</v>
      </c>
      <c r="F2" s="8">
        <f t="shared" si="1"/>
        <v>2.787346938775511</v>
      </c>
      <c r="G2" s="8">
        <f t="shared" si="1"/>
        <v>2.4183673469387754</v>
      </c>
      <c r="H2" s="8">
        <f>SUM(B2:G2)</f>
        <v>13.070612244897962</v>
      </c>
      <c r="I2" s="8">
        <f t="shared" si="1"/>
        <v>1.9465306122448967</v>
      </c>
      <c r="J2" s="8">
        <f t="shared" si="1"/>
        <v>1.2244897959183678</v>
      </c>
      <c r="K2" s="8">
        <f t="shared" si="1"/>
        <v>1.4791836734693882</v>
      </c>
      <c r="L2" s="8">
        <f t="shared" si="1"/>
        <v>3.2146938775510225</v>
      </c>
      <c r="M2" s="8">
        <f t="shared" si="1"/>
        <v>2.7873469387755101</v>
      </c>
      <c r="N2" s="8">
        <f t="shared" si="1"/>
        <v>2.4183673469387754</v>
      </c>
    </row>
    <row r="3" spans="1:14" x14ac:dyDescent="0.2">
      <c r="A3" s="26" t="s">
        <v>10</v>
      </c>
      <c r="B3" s="8">
        <f>_xlfn.STDEV.S(B$5:B$54)</f>
        <v>1.3951812112571256</v>
      </c>
      <c r="C3" s="8">
        <f t="shared" ref="C3:N3" si="2">_xlfn.STDEV.S(C$5:C$54)</f>
        <v>1.1065666703449764</v>
      </c>
      <c r="D3" s="8">
        <f t="shared" si="2"/>
        <v>1.216216951645301</v>
      </c>
      <c r="E3" s="8">
        <f t="shared" si="2"/>
        <v>1.7929567416842549</v>
      </c>
      <c r="F3" s="8">
        <f t="shared" si="2"/>
        <v>1.6695349468566123</v>
      </c>
      <c r="G3" s="8">
        <f t="shared" si="2"/>
        <v>1.5551100755055172</v>
      </c>
      <c r="I3" s="8">
        <f t="shared" si="2"/>
        <v>1.3951812112571242</v>
      </c>
      <c r="J3" s="8">
        <f t="shared" si="2"/>
        <v>1.1065666703449764</v>
      </c>
      <c r="K3" s="8">
        <f t="shared" si="2"/>
        <v>1.216216951645301</v>
      </c>
      <c r="L3" s="8">
        <f t="shared" si="2"/>
        <v>1.7929567416842556</v>
      </c>
      <c r="M3" s="8">
        <f t="shared" si="2"/>
        <v>1.6695349468566119</v>
      </c>
      <c r="N3" s="8">
        <f t="shared" si="2"/>
        <v>1.5551100755055172</v>
      </c>
    </row>
    <row r="4" spans="1:14" x14ac:dyDescent="0.2">
      <c r="B4" s="27" t="s">
        <v>1</v>
      </c>
      <c r="C4" s="27" t="s">
        <v>2</v>
      </c>
      <c r="D4" s="27" t="s">
        <v>3</v>
      </c>
      <c r="E4" s="27" t="s">
        <v>4</v>
      </c>
      <c r="F4" s="27" t="s">
        <v>5</v>
      </c>
      <c r="G4" s="27" t="s">
        <v>6</v>
      </c>
      <c r="I4" s="28" t="s">
        <v>11</v>
      </c>
      <c r="J4" s="28" t="s">
        <v>12</v>
      </c>
      <c r="K4" s="28" t="s">
        <v>13</v>
      </c>
      <c r="L4" s="28" t="s">
        <v>14</v>
      </c>
      <c r="M4" s="28" t="s">
        <v>15</v>
      </c>
      <c r="N4" s="28" t="s">
        <v>16</v>
      </c>
    </row>
    <row r="5" spans="1:14" x14ac:dyDescent="0.2">
      <c r="A5" s="26" t="s">
        <v>31</v>
      </c>
      <c r="B5" s="27">
        <v>5</v>
      </c>
      <c r="C5" s="27">
        <v>5</v>
      </c>
      <c r="D5" s="27">
        <v>6</v>
      </c>
      <c r="E5" s="27">
        <v>7</v>
      </c>
      <c r="F5" s="27">
        <v>5</v>
      </c>
      <c r="G5" s="27">
        <v>4</v>
      </c>
      <c r="I5" s="8">
        <f>B5-B$1</f>
        <v>-0.17999999999999972</v>
      </c>
      <c r="J5" s="8">
        <f t="shared" ref="J5:N20" si="3">C5-C$1</f>
        <v>-0.40000000000000036</v>
      </c>
      <c r="K5" s="8">
        <f t="shared" si="3"/>
        <v>0.48000000000000043</v>
      </c>
      <c r="L5" s="8">
        <f t="shared" si="3"/>
        <v>3.36</v>
      </c>
      <c r="M5" s="8">
        <f t="shared" si="3"/>
        <v>0.78000000000000025</v>
      </c>
      <c r="N5" s="8">
        <f t="shared" si="3"/>
        <v>0.89999999999999991</v>
      </c>
    </row>
    <row r="6" spans="1:14" x14ac:dyDescent="0.2">
      <c r="A6" s="26" t="s">
        <v>32</v>
      </c>
      <c r="B6" s="27">
        <v>5</v>
      </c>
      <c r="C6" s="27">
        <v>6</v>
      </c>
      <c r="D6" s="27">
        <v>7</v>
      </c>
      <c r="E6" s="27">
        <v>3</v>
      </c>
      <c r="F6" s="27">
        <v>4</v>
      </c>
      <c r="G6" s="27">
        <v>3</v>
      </c>
      <c r="I6" s="8">
        <f t="shared" ref="I6:N54" si="4">B6-B$1</f>
        <v>-0.17999999999999972</v>
      </c>
      <c r="J6" s="8">
        <f t="shared" si="3"/>
        <v>0.59999999999999964</v>
      </c>
      <c r="K6" s="8">
        <f t="shared" si="3"/>
        <v>1.4800000000000004</v>
      </c>
      <c r="L6" s="8">
        <f t="shared" si="3"/>
        <v>-0.64000000000000012</v>
      </c>
      <c r="M6" s="8">
        <f t="shared" si="3"/>
        <v>-0.21999999999999975</v>
      </c>
      <c r="N6" s="8">
        <f t="shared" si="3"/>
        <v>-0.10000000000000009</v>
      </c>
    </row>
    <row r="7" spans="1:14" x14ac:dyDescent="0.2">
      <c r="A7" s="26" t="s">
        <v>33</v>
      </c>
      <c r="B7" s="27">
        <v>7</v>
      </c>
      <c r="C7" s="27">
        <v>7</v>
      </c>
      <c r="D7" s="27">
        <v>7</v>
      </c>
      <c r="E7" s="27">
        <v>2</v>
      </c>
      <c r="F7" s="27">
        <v>2</v>
      </c>
      <c r="G7" s="27">
        <v>2</v>
      </c>
      <c r="I7" s="8">
        <f t="shared" si="4"/>
        <v>1.8200000000000003</v>
      </c>
      <c r="J7" s="8">
        <f t="shared" si="3"/>
        <v>1.5999999999999996</v>
      </c>
      <c r="K7" s="8">
        <f t="shared" si="3"/>
        <v>1.4800000000000004</v>
      </c>
      <c r="L7" s="8">
        <f t="shared" si="3"/>
        <v>-1.6400000000000001</v>
      </c>
      <c r="M7" s="8">
        <f t="shared" si="3"/>
        <v>-2.2199999999999998</v>
      </c>
      <c r="N7" s="8">
        <f t="shared" si="3"/>
        <v>-1.1000000000000001</v>
      </c>
    </row>
    <row r="8" spans="1:14" x14ac:dyDescent="0.2">
      <c r="A8" s="26" t="s">
        <v>34</v>
      </c>
      <c r="B8" s="27">
        <v>6</v>
      </c>
      <c r="C8" s="27">
        <v>6</v>
      </c>
      <c r="D8" s="27">
        <v>5</v>
      </c>
      <c r="E8" s="27">
        <v>2</v>
      </c>
      <c r="F8" s="27">
        <v>4</v>
      </c>
      <c r="G8" s="27">
        <v>3</v>
      </c>
      <c r="I8" s="8">
        <f t="shared" si="4"/>
        <v>0.82000000000000028</v>
      </c>
      <c r="J8" s="8">
        <f t="shared" si="3"/>
        <v>0.59999999999999964</v>
      </c>
      <c r="K8" s="8">
        <f t="shared" si="3"/>
        <v>-0.51999999999999957</v>
      </c>
      <c r="L8" s="8">
        <f t="shared" si="3"/>
        <v>-1.6400000000000001</v>
      </c>
      <c r="M8" s="8">
        <f t="shared" si="3"/>
        <v>-0.21999999999999975</v>
      </c>
      <c r="N8" s="8">
        <f t="shared" si="3"/>
        <v>-0.10000000000000009</v>
      </c>
    </row>
    <row r="9" spans="1:14" x14ac:dyDescent="0.2">
      <c r="A9" s="26" t="s">
        <v>35</v>
      </c>
      <c r="B9" s="27">
        <v>6</v>
      </c>
      <c r="C9" s="27">
        <v>6</v>
      </c>
      <c r="D9" s="27">
        <v>6</v>
      </c>
      <c r="E9" s="27">
        <v>6</v>
      </c>
      <c r="F9" s="27">
        <v>6</v>
      </c>
      <c r="G9" s="27">
        <v>5</v>
      </c>
      <c r="I9" s="8">
        <f t="shared" si="4"/>
        <v>0.82000000000000028</v>
      </c>
      <c r="J9" s="8">
        <f t="shared" si="3"/>
        <v>0.59999999999999964</v>
      </c>
      <c r="K9" s="8">
        <f t="shared" si="3"/>
        <v>0.48000000000000043</v>
      </c>
      <c r="L9" s="8">
        <f t="shared" si="3"/>
        <v>2.36</v>
      </c>
      <c r="M9" s="8">
        <f t="shared" si="3"/>
        <v>1.7800000000000002</v>
      </c>
      <c r="N9" s="8">
        <f t="shared" si="3"/>
        <v>1.9</v>
      </c>
    </row>
    <row r="10" spans="1:14" x14ac:dyDescent="0.2">
      <c r="A10" s="26" t="s">
        <v>36</v>
      </c>
      <c r="B10" s="27">
        <v>3</v>
      </c>
      <c r="C10" s="27">
        <v>5</v>
      </c>
      <c r="D10" s="27">
        <v>3</v>
      </c>
      <c r="E10" s="27">
        <v>3</v>
      </c>
      <c r="F10" s="27">
        <v>2</v>
      </c>
      <c r="G10" s="27">
        <v>4</v>
      </c>
      <c r="I10" s="8">
        <f t="shared" si="4"/>
        <v>-2.1799999999999997</v>
      </c>
      <c r="J10" s="8">
        <f t="shared" si="3"/>
        <v>-0.40000000000000036</v>
      </c>
      <c r="K10" s="8">
        <f t="shared" si="3"/>
        <v>-2.5199999999999996</v>
      </c>
      <c r="L10" s="8">
        <f t="shared" si="3"/>
        <v>-0.64000000000000012</v>
      </c>
      <c r="M10" s="8">
        <f t="shared" si="3"/>
        <v>-2.2199999999999998</v>
      </c>
      <c r="N10" s="8">
        <f t="shared" si="3"/>
        <v>0.89999999999999991</v>
      </c>
    </row>
    <row r="11" spans="1:14" x14ac:dyDescent="0.2">
      <c r="A11" s="26" t="s">
        <v>37</v>
      </c>
      <c r="B11" s="27">
        <v>7</v>
      </c>
      <c r="C11" s="27">
        <v>6</v>
      </c>
      <c r="D11" s="27">
        <v>7</v>
      </c>
      <c r="E11" s="27">
        <v>1</v>
      </c>
      <c r="F11" s="27">
        <v>5</v>
      </c>
      <c r="G11" s="27">
        <v>3</v>
      </c>
      <c r="I11" s="8">
        <f t="shared" si="4"/>
        <v>1.8200000000000003</v>
      </c>
      <c r="J11" s="8">
        <f t="shared" si="3"/>
        <v>0.59999999999999964</v>
      </c>
      <c r="K11" s="8">
        <f t="shared" si="3"/>
        <v>1.4800000000000004</v>
      </c>
      <c r="L11" s="8">
        <f t="shared" si="3"/>
        <v>-2.64</v>
      </c>
      <c r="M11" s="8">
        <f t="shared" si="3"/>
        <v>0.78000000000000025</v>
      </c>
      <c r="N11" s="8">
        <f t="shared" si="3"/>
        <v>-0.10000000000000009</v>
      </c>
    </row>
    <row r="12" spans="1:14" x14ac:dyDescent="0.2">
      <c r="A12" s="26" t="s">
        <v>38</v>
      </c>
      <c r="B12" s="27">
        <v>6</v>
      </c>
      <c r="C12" s="27">
        <v>6</v>
      </c>
      <c r="D12" s="27">
        <v>6</v>
      </c>
      <c r="E12" s="27">
        <v>6</v>
      </c>
      <c r="F12" s="27">
        <v>5</v>
      </c>
      <c r="G12" s="27">
        <v>6</v>
      </c>
      <c r="I12" s="8">
        <f t="shared" si="4"/>
        <v>0.82000000000000028</v>
      </c>
      <c r="J12" s="8">
        <f t="shared" si="3"/>
        <v>0.59999999999999964</v>
      </c>
      <c r="K12" s="8">
        <f t="shared" si="3"/>
        <v>0.48000000000000043</v>
      </c>
      <c r="L12" s="8">
        <f t="shared" si="3"/>
        <v>2.36</v>
      </c>
      <c r="M12" s="8">
        <f t="shared" si="3"/>
        <v>0.78000000000000025</v>
      </c>
      <c r="N12" s="8">
        <f t="shared" si="3"/>
        <v>2.9</v>
      </c>
    </row>
    <row r="13" spans="1:14" x14ac:dyDescent="0.2">
      <c r="A13" s="26" t="s">
        <v>39</v>
      </c>
      <c r="B13" s="27">
        <v>3</v>
      </c>
      <c r="C13" s="27">
        <v>3</v>
      </c>
      <c r="D13" s="27">
        <v>4</v>
      </c>
      <c r="E13" s="27">
        <v>3</v>
      </c>
      <c r="F13" s="27">
        <v>3</v>
      </c>
      <c r="G13" s="27">
        <v>3</v>
      </c>
      <c r="I13" s="8">
        <f t="shared" si="4"/>
        <v>-2.1799999999999997</v>
      </c>
      <c r="J13" s="8">
        <f t="shared" si="3"/>
        <v>-2.4000000000000004</v>
      </c>
      <c r="K13" s="8">
        <f t="shared" si="3"/>
        <v>-1.5199999999999996</v>
      </c>
      <c r="L13" s="8">
        <f t="shared" si="3"/>
        <v>-0.64000000000000012</v>
      </c>
      <c r="M13" s="8">
        <f t="shared" si="3"/>
        <v>-1.2199999999999998</v>
      </c>
      <c r="N13" s="8">
        <f t="shared" si="3"/>
        <v>-0.10000000000000009</v>
      </c>
    </row>
    <row r="14" spans="1:14" x14ac:dyDescent="0.2">
      <c r="A14" s="26" t="s">
        <v>40</v>
      </c>
      <c r="B14" s="27">
        <v>5</v>
      </c>
      <c r="C14" s="27">
        <v>6</v>
      </c>
      <c r="D14" s="27">
        <v>7</v>
      </c>
      <c r="E14" s="27">
        <v>2</v>
      </c>
      <c r="F14" s="27">
        <v>3</v>
      </c>
      <c r="G14" s="27">
        <v>2</v>
      </c>
      <c r="I14" s="8">
        <f t="shared" si="4"/>
        <v>-0.17999999999999972</v>
      </c>
      <c r="J14" s="8">
        <f t="shared" si="3"/>
        <v>0.59999999999999964</v>
      </c>
      <c r="K14" s="8">
        <f t="shared" si="3"/>
        <v>1.4800000000000004</v>
      </c>
      <c r="L14" s="8">
        <f t="shared" si="3"/>
        <v>-1.6400000000000001</v>
      </c>
      <c r="M14" s="8">
        <f t="shared" si="3"/>
        <v>-1.2199999999999998</v>
      </c>
      <c r="N14" s="8">
        <f t="shared" si="3"/>
        <v>-1.1000000000000001</v>
      </c>
    </row>
    <row r="15" spans="1:14" x14ac:dyDescent="0.2">
      <c r="A15" s="26" t="s">
        <v>41</v>
      </c>
      <c r="B15" s="27">
        <v>4</v>
      </c>
      <c r="C15" s="27">
        <v>4</v>
      </c>
      <c r="D15" s="27">
        <v>5</v>
      </c>
      <c r="E15" s="27">
        <v>3</v>
      </c>
      <c r="F15" s="27">
        <v>3</v>
      </c>
      <c r="G15" s="27">
        <v>2</v>
      </c>
      <c r="I15" s="8">
        <f t="shared" si="4"/>
        <v>-1.1799999999999997</v>
      </c>
      <c r="J15" s="8">
        <f t="shared" si="3"/>
        <v>-1.4000000000000004</v>
      </c>
      <c r="K15" s="8">
        <f t="shared" si="3"/>
        <v>-0.51999999999999957</v>
      </c>
      <c r="L15" s="8">
        <f t="shared" si="3"/>
        <v>-0.64000000000000012</v>
      </c>
      <c r="M15" s="8">
        <f t="shared" si="3"/>
        <v>-1.2199999999999998</v>
      </c>
      <c r="N15" s="8">
        <f t="shared" si="3"/>
        <v>-1.1000000000000001</v>
      </c>
    </row>
    <row r="16" spans="1:14" x14ac:dyDescent="0.2">
      <c r="A16" s="26" t="s">
        <v>42</v>
      </c>
      <c r="B16" s="27">
        <v>5</v>
      </c>
      <c r="C16" s="27">
        <v>5</v>
      </c>
      <c r="D16" s="27">
        <v>5</v>
      </c>
      <c r="E16" s="27">
        <v>2</v>
      </c>
      <c r="F16" s="27">
        <v>3</v>
      </c>
      <c r="G16" s="27">
        <v>2</v>
      </c>
      <c r="I16" s="8">
        <f t="shared" si="4"/>
        <v>-0.17999999999999972</v>
      </c>
      <c r="J16" s="8">
        <f t="shared" si="3"/>
        <v>-0.40000000000000036</v>
      </c>
      <c r="K16" s="8">
        <f t="shared" si="3"/>
        <v>-0.51999999999999957</v>
      </c>
      <c r="L16" s="8">
        <f t="shared" si="3"/>
        <v>-1.6400000000000001</v>
      </c>
      <c r="M16" s="8">
        <f t="shared" si="3"/>
        <v>-1.2199999999999998</v>
      </c>
      <c r="N16" s="8">
        <f t="shared" si="3"/>
        <v>-1.1000000000000001</v>
      </c>
    </row>
    <row r="17" spans="1:14" x14ac:dyDescent="0.2">
      <c r="A17" s="26" t="s">
        <v>43</v>
      </c>
      <c r="B17" s="27">
        <v>5</v>
      </c>
      <c r="C17" s="27">
        <v>4</v>
      </c>
      <c r="D17" s="27">
        <v>6</v>
      </c>
      <c r="E17" s="27">
        <v>2</v>
      </c>
      <c r="F17" s="27">
        <v>6</v>
      </c>
      <c r="G17" s="27">
        <v>4</v>
      </c>
      <c r="I17" s="8">
        <f t="shared" si="4"/>
        <v>-0.17999999999999972</v>
      </c>
      <c r="J17" s="8">
        <f t="shared" si="3"/>
        <v>-1.4000000000000004</v>
      </c>
      <c r="K17" s="8">
        <f t="shared" si="3"/>
        <v>0.48000000000000043</v>
      </c>
      <c r="L17" s="8">
        <f t="shared" si="3"/>
        <v>-1.6400000000000001</v>
      </c>
      <c r="M17" s="8">
        <f t="shared" si="3"/>
        <v>1.7800000000000002</v>
      </c>
      <c r="N17" s="8">
        <f t="shared" si="3"/>
        <v>0.89999999999999991</v>
      </c>
    </row>
    <row r="18" spans="1:14" x14ac:dyDescent="0.2">
      <c r="A18" s="26" t="s">
        <v>44</v>
      </c>
      <c r="B18" s="27">
        <v>4</v>
      </c>
      <c r="C18" s="27">
        <v>3</v>
      </c>
      <c r="D18" s="27">
        <v>6</v>
      </c>
      <c r="E18" s="27">
        <v>6</v>
      </c>
      <c r="F18" s="27">
        <v>6</v>
      </c>
      <c r="G18" s="27">
        <v>3</v>
      </c>
      <c r="I18" s="8">
        <f t="shared" si="4"/>
        <v>-1.1799999999999997</v>
      </c>
      <c r="J18" s="8">
        <f t="shared" si="3"/>
        <v>-2.4000000000000004</v>
      </c>
      <c r="K18" s="8">
        <f t="shared" si="3"/>
        <v>0.48000000000000043</v>
      </c>
      <c r="L18" s="8">
        <f t="shared" si="3"/>
        <v>2.36</v>
      </c>
      <c r="M18" s="8">
        <f t="shared" si="3"/>
        <v>1.7800000000000002</v>
      </c>
      <c r="N18" s="8">
        <f t="shared" si="3"/>
        <v>-0.10000000000000009</v>
      </c>
    </row>
    <row r="19" spans="1:14" x14ac:dyDescent="0.2">
      <c r="A19" s="26" t="s">
        <v>45</v>
      </c>
      <c r="B19" s="27">
        <v>2</v>
      </c>
      <c r="C19" s="27">
        <v>6</v>
      </c>
      <c r="D19" s="27">
        <v>5</v>
      </c>
      <c r="E19" s="27">
        <v>4</v>
      </c>
      <c r="F19" s="27">
        <v>5</v>
      </c>
      <c r="G19" s="27">
        <v>4</v>
      </c>
      <c r="I19" s="8">
        <f t="shared" si="4"/>
        <v>-3.1799999999999997</v>
      </c>
      <c r="J19" s="8">
        <f t="shared" si="3"/>
        <v>0.59999999999999964</v>
      </c>
      <c r="K19" s="8">
        <f t="shared" si="3"/>
        <v>-0.51999999999999957</v>
      </c>
      <c r="L19" s="8">
        <f t="shared" si="3"/>
        <v>0.35999999999999988</v>
      </c>
      <c r="M19" s="8">
        <f t="shared" si="3"/>
        <v>0.78000000000000025</v>
      </c>
      <c r="N19" s="8">
        <f t="shared" si="3"/>
        <v>0.89999999999999991</v>
      </c>
    </row>
    <row r="20" spans="1:14" x14ac:dyDescent="0.2">
      <c r="A20" s="26" t="s">
        <v>46</v>
      </c>
      <c r="B20" s="27">
        <v>7</v>
      </c>
      <c r="C20" s="27">
        <v>5</v>
      </c>
      <c r="D20" s="27">
        <v>7</v>
      </c>
      <c r="E20" s="27">
        <v>7</v>
      </c>
      <c r="F20" s="27">
        <v>7</v>
      </c>
      <c r="G20" s="27">
        <v>4</v>
      </c>
      <c r="I20" s="8">
        <f t="shared" si="4"/>
        <v>1.8200000000000003</v>
      </c>
      <c r="J20" s="8">
        <f t="shared" si="3"/>
        <v>-0.40000000000000036</v>
      </c>
      <c r="K20" s="8">
        <f t="shared" si="3"/>
        <v>1.4800000000000004</v>
      </c>
      <c r="L20" s="8">
        <f t="shared" si="3"/>
        <v>3.36</v>
      </c>
      <c r="M20" s="8">
        <f t="shared" si="3"/>
        <v>2.7800000000000002</v>
      </c>
      <c r="N20" s="8">
        <f t="shared" si="3"/>
        <v>0.89999999999999991</v>
      </c>
    </row>
    <row r="21" spans="1:14" x14ac:dyDescent="0.2">
      <c r="A21" s="26" t="s">
        <v>47</v>
      </c>
      <c r="B21" s="27">
        <v>6</v>
      </c>
      <c r="C21" s="27">
        <v>3</v>
      </c>
      <c r="D21" s="27">
        <v>5</v>
      </c>
      <c r="E21" s="27">
        <v>1</v>
      </c>
      <c r="F21" s="27">
        <v>7</v>
      </c>
      <c r="G21" s="27">
        <v>1</v>
      </c>
      <c r="I21" s="8">
        <f t="shared" si="4"/>
        <v>0.82000000000000028</v>
      </c>
      <c r="J21" s="8">
        <f t="shared" si="4"/>
        <v>-2.4000000000000004</v>
      </c>
      <c r="K21" s="8">
        <f t="shared" si="4"/>
        <v>-0.51999999999999957</v>
      </c>
      <c r="L21" s="8">
        <f t="shared" si="4"/>
        <v>-2.64</v>
      </c>
      <c r="M21" s="8">
        <f t="shared" si="4"/>
        <v>2.7800000000000002</v>
      </c>
      <c r="N21" s="8">
        <f t="shared" si="4"/>
        <v>-2.1</v>
      </c>
    </row>
    <row r="22" spans="1:14" x14ac:dyDescent="0.2">
      <c r="A22" s="26" t="s">
        <v>48</v>
      </c>
      <c r="B22" s="27">
        <v>6</v>
      </c>
      <c r="C22" s="27">
        <v>6</v>
      </c>
      <c r="D22" s="27">
        <v>7</v>
      </c>
      <c r="E22" s="27">
        <v>7</v>
      </c>
      <c r="F22" s="27">
        <v>7</v>
      </c>
      <c r="G22" s="27">
        <v>7</v>
      </c>
      <c r="I22" s="8">
        <f t="shared" si="4"/>
        <v>0.82000000000000028</v>
      </c>
      <c r="J22" s="8">
        <f t="shared" si="4"/>
        <v>0.59999999999999964</v>
      </c>
      <c r="K22" s="8">
        <f t="shared" si="4"/>
        <v>1.4800000000000004</v>
      </c>
      <c r="L22" s="8">
        <f t="shared" si="4"/>
        <v>3.36</v>
      </c>
      <c r="M22" s="8">
        <f t="shared" si="4"/>
        <v>2.7800000000000002</v>
      </c>
      <c r="N22" s="8">
        <f t="shared" si="4"/>
        <v>3.9</v>
      </c>
    </row>
    <row r="23" spans="1:14" x14ac:dyDescent="0.2">
      <c r="A23" s="26" t="s">
        <v>49</v>
      </c>
      <c r="B23" s="27">
        <v>6</v>
      </c>
      <c r="C23" s="27">
        <v>5</v>
      </c>
      <c r="D23" s="27">
        <v>7</v>
      </c>
      <c r="E23" s="27">
        <v>3</v>
      </c>
      <c r="F23" s="27">
        <v>7</v>
      </c>
      <c r="G23" s="27">
        <v>5</v>
      </c>
      <c r="I23" s="8">
        <f t="shared" si="4"/>
        <v>0.82000000000000028</v>
      </c>
      <c r="J23" s="8">
        <f t="shared" si="4"/>
        <v>-0.40000000000000036</v>
      </c>
      <c r="K23" s="8">
        <f t="shared" si="4"/>
        <v>1.4800000000000004</v>
      </c>
      <c r="L23" s="8">
        <f t="shared" si="4"/>
        <v>-0.64000000000000012</v>
      </c>
      <c r="M23" s="8">
        <f t="shared" si="4"/>
        <v>2.7800000000000002</v>
      </c>
      <c r="N23" s="8">
        <f t="shared" si="4"/>
        <v>1.9</v>
      </c>
    </row>
    <row r="24" spans="1:14" x14ac:dyDescent="0.2">
      <c r="A24" s="26" t="s">
        <v>50</v>
      </c>
      <c r="B24" s="27">
        <v>5</v>
      </c>
      <c r="C24" s="27">
        <v>4</v>
      </c>
      <c r="D24" s="27">
        <v>5</v>
      </c>
      <c r="E24" s="27">
        <v>5</v>
      </c>
      <c r="F24" s="27">
        <v>5</v>
      </c>
      <c r="G24" s="27">
        <v>4</v>
      </c>
      <c r="I24" s="8">
        <f t="shared" si="4"/>
        <v>-0.17999999999999972</v>
      </c>
      <c r="J24" s="8">
        <f t="shared" si="4"/>
        <v>-1.4000000000000004</v>
      </c>
      <c r="K24" s="8">
        <f t="shared" si="4"/>
        <v>-0.51999999999999957</v>
      </c>
      <c r="L24" s="8">
        <f t="shared" si="4"/>
        <v>1.3599999999999999</v>
      </c>
      <c r="M24" s="8">
        <f t="shared" si="4"/>
        <v>0.78000000000000025</v>
      </c>
      <c r="N24" s="8">
        <f t="shared" si="4"/>
        <v>0.89999999999999991</v>
      </c>
    </row>
    <row r="25" spans="1:14" x14ac:dyDescent="0.2">
      <c r="A25" s="26" t="s">
        <v>51</v>
      </c>
      <c r="B25" s="27">
        <v>5</v>
      </c>
      <c r="C25" s="27">
        <v>5</v>
      </c>
      <c r="D25" s="27">
        <v>7</v>
      </c>
      <c r="E25" s="27">
        <v>2</v>
      </c>
      <c r="F25" s="27">
        <v>3</v>
      </c>
      <c r="G25" s="27">
        <v>1</v>
      </c>
      <c r="I25" s="8">
        <f t="shared" si="4"/>
        <v>-0.17999999999999972</v>
      </c>
      <c r="J25" s="8">
        <f t="shared" si="4"/>
        <v>-0.40000000000000036</v>
      </c>
      <c r="K25" s="8">
        <f t="shared" si="4"/>
        <v>1.4800000000000004</v>
      </c>
      <c r="L25" s="8">
        <f t="shared" si="4"/>
        <v>-1.6400000000000001</v>
      </c>
      <c r="M25" s="8">
        <f t="shared" si="4"/>
        <v>-1.2199999999999998</v>
      </c>
      <c r="N25" s="8">
        <f t="shared" si="4"/>
        <v>-2.1</v>
      </c>
    </row>
    <row r="26" spans="1:14" x14ac:dyDescent="0.2">
      <c r="A26" s="26" t="s">
        <v>52</v>
      </c>
      <c r="B26" s="27">
        <v>6</v>
      </c>
      <c r="C26" s="27">
        <v>6</v>
      </c>
      <c r="D26" s="27">
        <v>6</v>
      </c>
      <c r="E26" s="27">
        <v>2</v>
      </c>
      <c r="F26" s="27">
        <v>2</v>
      </c>
      <c r="G26" s="27">
        <v>2</v>
      </c>
      <c r="I26" s="8">
        <f t="shared" si="4"/>
        <v>0.82000000000000028</v>
      </c>
      <c r="J26" s="8">
        <f t="shared" si="4"/>
        <v>0.59999999999999964</v>
      </c>
      <c r="K26" s="8">
        <f t="shared" si="4"/>
        <v>0.48000000000000043</v>
      </c>
      <c r="L26" s="8">
        <f t="shared" si="4"/>
        <v>-1.6400000000000001</v>
      </c>
      <c r="M26" s="8">
        <f t="shared" si="4"/>
        <v>-2.2199999999999998</v>
      </c>
      <c r="N26" s="8">
        <f t="shared" si="4"/>
        <v>-1.1000000000000001</v>
      </c>
    </row>
    <row r="27" spans="1:14" x14ac:dyDescent="0.2">
      <c r="A27" s="26" t="s">
        <v>53</v>
      </c>
      <c r="B27" s="27">
        <v>6</v>
      </c>
      <c r="C27" s="27">
        <v>5</v>
      </c>
      <c r="D27" s="27">
        <v>6</v>
      </c>
      <c r="E27" s="27">
        <v>1</v>
      </c>
      <c r="F27" s="27">
        <v>1</v>
      </c>
      <c r="G27" s="27">
        <v>1</v>
      </c>
      <c r="I27" s="8">
        <f t="shared" si="4"/>
        <v>0.82000000000000028</v>
      </c>
      <c r="J27" s="8">
        <f t="shared" si="4"/>
        <v>-0.40000000000000036</v>
      </c>
      <c r="K27" s="8">
        <f t="shared" si="4"/>
        <v>0.48000000000000043</v>
      </c>
      <c r="L27" s="8">
        <f t="shared" si="4"/>
        <v>-2.64</v>
      </c>
      <c r="M27" s="8">
        <f t="shared" si="4"/>
        <v>-3.2199999999999998</v>
      </c>
      <c r="N27" s="8">
        <f t="shared" si="4"/>
        <v>-2.1</v>
      </c>
    </row>
    <row r="28" spans="1:14" x14ac:dyDescent="0.2">
      <c r="A28" s="26" t="s">
        <v>54</v>
      </c>
      <c r="B28" s="27">
        <v>4</v>
      </c>
      <c r="C28" s="27">
        <v>6</v>
      </c>
      <c r="D28" s="27">
        <v>4</v>
      </c>
      <c r="E28" s="27">
        <v>5</v>
      </c>
      <c r="F28" s="27">
        <v>5</v>
      </c>
      <c r="G28" s="27">
        <v>5</v>
      </c>
      <c r="I28" s="8">
        <f t="shared" si="4"/>
        <v>-1.1799999999999997</v>
      </c>
      <c r="J28" s="8">
        <f t="shared" si="4"/>
        <v>0.59999999999999964</v>
      </c>
      <c r="K28" s="8">
        <f t="shared" si="4"/>
        <v>-1.5199999999999996</v>
      </c>
      <c r="L28" s="8">
        <f t="shared" si="4"/>
        <v>1.3599999999999999</v>
      </c>
      <c r="M28" s="8">
        <f t="shared" si="4"/>
        <v>0.78000000000000025</v>
      </c>
      <c r="N28" s="8">
        <f t="shared" si="4"/>
        <v>1.9</v>
      </c>
    </row>
    <row r="29" spans="1:14" x14ac:dyDescent="0.2">
      <c r="A29" s="26" t="s">
        <v>55</v>
      </c>
      <c r="B29" s="27">
        <v>4</v>
      </c>
      <c r="C29" s="27">
        <v>6</v>
      </c>
      <c r="D29" s="27">
        <v>5</v>
      </c>
      <c r="E29" s="27">
        <v>7</v>
      </c>
      <c r="F29" s="27">
        <v>7</v>
      </c>
      <c r="G29" s="27">
        <v>1</v>
      </c>
      <c r="I29" s="8">
        <f t="shared" si="4"/>
        <v>-1.1799999999999997</v>
      </c>
      <c r="J29" s="8">
        <f t="shared" si="4"/>
        <v>0.59999999999999964</v>
      </c>
      <c r="K29" s="8">
        <f t="shared" si="4"/>
        <v>-0.51999999999999957</v>
      </c>
      <c r="L29" s="8">
        <f t="shared" si="4"/>
        <v>3.36</v>
      </c>
      <c r="M29" s="8">
        <f t="shared" si="4"/>
        <v>2.7800000000000002</v>
      </c>
      <c r="N29" s="8">
        <f t="shared" si="4"/>
        <v>-2.1</v>
      </c>
    </row>
    <row r="30" spans="1:14" x14ac:dyDescent="0.2">
      <c r="A30" s="26" t="s">
        <v>56</v>
      </c>
      <c r="B30" s="27">
        <v>1</v>
      </c>
      <c r="C30" s="27">
        <v>4</v>
      </c>
      <c r="D30" s="27">
        <v>2</v>
      </c>
      <c r="E30" s="27">
        <v>4</v>
      </c>
      <c r="F30" s="27">
        <v>4</v>
      </c>
      <c r="G30" s="27">
        <v>1</v>
      </c>
      <c r="I30" s="8">
        <f t="shared" si="4"/>
        <v>-4.18</v>
      </c>
      <c r="J30" s="8">
        <f t="shared" si="4"/>
        <v>-1.4000000000000004</v>
      </c>
      <c r="K30" s="8">
        <f t="shared" si="4"/>
        <v>-3.5199999999999996</v>
      </c>
      <c r="L30" s="8">
        <f t="shared" si="4"/>
        <v>0.35999999999999988</v>
      </c>
      <c r="M30" s="8">
        <f t="shared" si="4"/>
        <v>-0.21999999999999975</v>
      </c>
      <c r="N30" s="8">
        <f t="shared" si="4"/>
        <v>-2.1</v>
      </c>
    </row>
    <row r="31" spans="1:14" x14ac:dyDescent="0.2">
      <c r="A31" s="26" t="s">
        <v>57</v>
      </c>
      <c r="B31" s="27">
        <v>6</v>
      </c>
      <c r="C31" s="27">
        <v>7</v>
      </c>
      <c r="D31" s="27">
        <v>5</v>
      </c>
      <c r="E31" s="27">
        <v>3</v>
      </c>
      <c r="F31" s="27">
        <v>3</v>
      </c>
      <c r="G31" s="27">
        <v>4</v>
      </c>
      <c r="I31" s="8">
        <f t="shared" si="4"/>
        <v>0.82000000000000028</v>
      </c>
      <c r="J31" s="8">
        <f t="shared" si="4"/>
        <v>1.5999999999999996</v>
      </c>
      <c r="K31" s="8">
        <f t="shared" si="4"/>
        <v>-0.51999999999999957</v>
      </c>
      <c r="L31" s="8">
        <f t="shared" si="4"/>
        <v>-0.64000000000000012</v>
      </c>
      <c r="M31" s="8">
        <f t="shared" si="4"/>
        <v>-1.2199999999999998</v>
      </c>
      <c r="N31" s="8">
        <f t="shared" si="4"/>
        <v>0.89999999999999991</v>
      </c>
    </row>
    <row r="32" spans="1:14" x14ac:dyDescent="0.2">
      <c r="A32" s="26" t="s">
        <v>58</v>
      </c>
      <c r="B32" s="27">
        <v>6</v>
      </c>
      <c r="C32" s="27">
        <v>6</v>
      </c>
      <c r="D32" s="27">
        <v>5</v>
      </c>
      <c r="E32" s="27">
        <v>1</v>
      </c>
      <c r="F32" s="27">
        <v>3</v>
      </c>
      <c r="G32" s="27">
        <v>1</v>
      </c>
      <c r="I32" s="8">
        <f t="shared" si="4"/>
        <v>0.82000000000000028</v>
      </c>
      <c r="J32" s="8">
        <f t="shared" si="4"/>
        <v>0.59999999999999964</v>
      </c>
      <c r="K32" s="8">
        <f t="shared" si="4"/>
        <v>-0.51999999999999957</v>
      </c>
      <c r="L32" s="8">
        <f t="shared" si="4"/>
        <v>-2.64</v>
      </c>
      <c r="M32" s="8">
        <f t="shared" si="4"/>
        <v>-1.2199999999999998</v>
      </c>
      <c r="N32" s="8">
        <f t="shared" si="4"/>
        <v>-2.1</v>
      </c>
    </row>
    <row r="33" spans="1:14" x14ac:dyDescent="0.2">
      <c r="A33" s="26" t="s">
        <v>59</v>
      </c>
      <c r="B33" s="27">
        <v>6</v>
      </c>
      <c r="C33" s="27">
        <v>6</v>
      </c>
      <c r="D33" s="27">
        <v>6</v>
      </c>
      <c r="E33" s="27">
        <v>4</v>
      </c>
      <c r="F33" s="27">
        <v>4</v>
      </c>
      <c r="G33" s="27">
        <v>3</v>
      </c>
      <c r="I33" s="8">
        <f t="shared" si="4"/>
        <v>0.82000000000000028</v>
      </c>
      <c r="J33" s="8">
        <f t="shared" si="4"/>
        <v>0.59999999999999964</v>
      </c>
      <c r="K33" s="8">
        <f t="shared" si="4"/>
        <v>0.48000000000000043</v>
      </c>
      <c r="L33" s="8">
        <f t="shared" si="4"/>
        <v>0.35999999999999988</v>
      </c>
      <c r="M33" s="8">
        <f t="shared" si="4"/>
        <v>-0.21999999999999975</v>
      </c>
      <c r="N33" s="8">
        <f t="shared" si="4"/>
        <v>-0.10000000000000009</v>
      </c>
    </row>
    <row r="34" spans="1:14" x14ac:dyDescent="0.2">
      <c r="A34" s="26" t="s">
        <v>60</v>
      </c>
      <c r="B34" s="27">
        <v>2</v>
      </c>
      <c r="C34" s="27">
        <v>4</v>
      </c>
      <c r="D34" s="27">
        <v>4</v>
      </c>
      <c r="E34" s="27">
        <v>3</v>
      </c>
      <c r="F34" s="27">
        <v>4</v>
      </c>
      <c r="G34" s="27">
        <v>2</v>
      </c>
      <c r="I34" s="8">
        <f t="shared" si="4"/>
        <v>-3.1799999999999997</v>
      </c>
      <c r="J34" s="8">
        <f t="shared" si="4"/>
        <v>-1.4000000000000004</v>
      </c>
      <c r="K34" s="8">
        <f t="shared" si="4"/>
        <v>-1.5199999999999996</v>
      </c>
      <c r="L34" s="8">
        <f t="shared" si="4"/>
        <v>-0.64000000000000012</v>
      </c>
      <c r="M34" s="8">
        <f t="shared" si="4"/>
        <v>-0.21999999999999975</v>
      </c>
      <c r="N34" s="8">
        <f t="shared" si="4"/>
        <v>-1.1000000000000001</v>
      </c>
    </row>
    <row r="35" spans="1:14" x14ac:dyDescent="0.2">
      <c r="A35" s="26" t="s">
        <v>61</v>
      </c>
      <c r="B35" s="27">
        <v>4</v>
      </c>
      <c r="C35" s="27">
        <v>6</v>
      </c>
      <c r="D35" s="27">
        <v>4</v>
      </c>
      <c r="E35" s="27">
        <v>4</v>
      </c>
      <c r="F35" s="27">
        <v>5</v>
      </c>
      <c r="G35" s="27">
        <v>2</v>
      </c>
      <c r="I35" s="8">
        <f t="shared" si="4"/>
        <v>-1.1799999999999997</v>
      </c>
      <c r="J35" s="8">
        <f t="shared" si="4"/>
        <v>0.59999999999999964</v>
      </c>
      <c r="K35" s="8">
        <f t="shared" si="4"/>
        <v>-1.5199999999999996</v>
      </c>
      <c r="L35" s="8">
        <f t="shared" si="4"/>
        <v>0.35999999999999988</v>
      </c>
      <c r="M35" s="8">
        <f t="shared" si="4"/>
        <v>0.78000000000000025</v>
      </c>
      <c r="N35" s="8">
        <f t="shared" si="4"/>
        <v>-1.1000000000000001</v>
      </c>
    </row>
    <row r="36" spans="1:14" x14ac:dyDescent="0.2">
      <c r="A36" s="26" t="s">
        <v>62</v>
      </c>
      <c r="B36" s="27">
        <v>6</v>
      </c>
      <c r="C36" s="27">
        <v>5</v>
      </c>
      <c r="D36" s="27">
        <v>4</v>
      </c>
      <c r="E36" s="27">
        <v>6</v>
      </c>
      <c r="F36" s="27">
        <v>6</v>
      </c>
      <c r="G36" s="27">
        <v>5</v>
      </c>
      <c r="I36" s="8">
        <f t="shared" si="4"/>
        <v>0.82000000000000028</v>
      </c>
      <c r="J36" s="8">
        <f t="shared" si="4"/>
        <v>-0.40000000000000036</v>
      </c>
      <c r="K36" s="8">
        <f t="shared" si="4"/>
        <v>-1.5199999999999996</v>
      </c>
      <c r="L36" s="8">
        <f t="shared" si="4"/>
        <v>2.36</v>
      </c>
      <c r="M36" s="8">
        <f t="shared" si="4"/>
        <v>1.7800000000000002</v>
      </c>
      <c r="N36" s="8">
        <f t="shared" si="4"/>
        <v>1.9</v>
      </c>
    </row>
    <row r="37" spans="1:14" x14ac:dyDescent="0.2">
      <c r="A37" s="26" t="s">
        <v>63</v>
      </c>
      <c r="B37" s="27">
        <v>7</v>
      </c>
      <c r="C37" s="27">
        <v>7</v>
      </c>
      <c r="D37" s="27">
        <v>5</v>
      </c>
      <c r="E37" s="27">
        <v>2</v>
      </c>
      <c r="F37" s="27">
        <v>2</v>
      </c>
      <c r="G37" s="27">
        <v>1</v>
      </c>
      <c r="I37" s="8">
        <f t="shared" si="4"/>
        <v>1.8200000000000003</v>
      </c>
      <c r="J37" s="8">
        <f t="shared" si="4"/>
        <v>1.5999999999999996</v>
      </c>
      <c r="K37" s="8">
        <f t="shared" si="4"/>
        <v>-0.51999999999999957</v>
      </c>
      <c r="L37" s="8">
        <f t="shared" si="4"/>
        <v>-1.6400000000000001</v>
      </c>
      <c r="M37" s="8">
        <f t="shared" si="4"/>
        <v>-2.2199999999999998</v>
      </c>
      <c r="N37" s="8">
        <f t="shared" si="4"/>
        <v>-2.1</v>
      </c>
    </row>
    <row r="38" spans="1:14" x14ac:dyDescent="0.2">
      <c r="A38" s="26" t="s">
        <v>64</v>
      </c>
      <c r="B38" s="27">
        <v>6</v>
      </c>
      <c r="C38" s="27">
        <v>5</v>
      </c>
      <c r="D38" s="27">
        <v>7</v>
      </c>
      <c r="E38" s="27">
        <v>3</v>
      </c>
      <c r="F38" s="27">
        <v>3</v>
      </c>
      <c r="G38" s="27">
        <v>3</v>
      </c>
      <c r="I38" s="8">
        <f t="shared" si="4"/>
        <v>0.82000000000000028</v>
      </c>
      <c r="J38" s="8">
        <f t="shared" si="4"/>
        <v>-0.40000000000000036</v>
      </c>
      <c r="K38" s="8">
        <f t="shared" si="4"/>
        <v>1.4800000000000004</v>
      </c>
      <c r="L38" s="8">
        <f t="shared" si="4"/>
        <v>-0.64000000000000012</v>
      </c>
      <c r="M38" s="8">
        <f t="shared" si="4"/>
        <v>-1.2199999999999998</v>
      </c>
      <c r="N38" s="8">
        <f t="shared" si="4"/>
        <v>-0.10000000000000009</v>
      </c>
    </row>
    <row r="39" spans="1:14" x14ac:dyDescent="0.2">
      <c r="A39" s="26" t="s">
        <v>65</v>
      </c>
      <c r="B39" s="27">
        <v>6</v>
      </c>
      <c r="C39" s="27">
        <v>6</v>
      </c>
      <c r="D39" s="27">
        <v>6</v>
      </c>
      <c r="E39" s="27">
        <v>6</v>
      </c>
      <c r="F39" s="27">
        <v>6</v>
      </c>
      <c r="G39" s="27">
        <v>4</v>
      </c>
      <c r="I39" s="8">
        <f t="shared" si="4"/>
        <v>0.82000000000000028</v>
      </c>
      <c r="J39" s="8">
        <f t="shared" si="4"/>
        <v>0.59999999999999964</v>
      </c>
      <c r="K39" s="8">
        <f t="shared" si="4"/>
        <v>0.48000000000000043</v>
      </c>
      <c r="L39" s="8">
        <f t="shared" si="4"/>
        <v>2.36</v>
      </c>
      <c r="M39" s="8">
        <f t="shared" si="4"/>
        <v>1.7800000000000002</v>
      </c>
      <c r="N39" s="8">
        <f t="shared" si="4"/>
        <v>0.89999999999999991</v>
      </c>
    </row>
    <row r="40" spans="1:14" x14ac:dyDescent="0.2">
      <c r="A40" s="26" t="s">
        <v>66</v>
      </c>
      <c r="B40" s="27">
        <v>5</v>
      </c>
      <c r="C40" s="27">
        <v>4</v>
      </c>
      <c r="D40" s="27">
        <v>5</v>
      </c>
      <c r="E40" s="27">
        <v>3</v>
      </c>
      <c r="F40" s="27">
        <v>3</v>
      </c>
      <c r="G40" s="27">
        <v>3</v>
      </c>
      <c r="I40" s="8">
        <f t="shared" si="4"/>
        <v>-0.17999999999999972</v>
      </c>
      <c r="J40" s="8">
        <f t="shared" si="4"/>
        <v>-1.4000000000000004</v>
      </c>
      <c r="K40" s="8">
        <f t="shared" si="4"/>
        <v>-0.51999999999999957</v>
      </c>
      <c r="L40" s="8">
        <f t="shared" si="4"/>
        <v>-0.64000000000000012</v>
      </c>
      <c r="M40" s="8">
        <f t="shared" si="4"/>
        <v>-1.2199999999999998</v>
      </c>
      <c r="N40" s="8">
        <f t="shared" si="4"/>
        <v>-0.10000000000000009</v>
      </c>
    </row>
    <row r="41" spans="1:14" x14ac:dyDescent="0.2">
      <c r="A41" s="26" t="s">
        <v>67</v>
      </c>
      <c r="B41" s="27">
        <v>3</v>
      </c>
      <c r="C41" s="27">
        <v>5</v>
      </c>
      <c r="D41" s="27">
        <v>3</v>
      </c>
      <c r="E41" s="27">
        <v>4</v>
      </c>
      <c r="F41" s="27">
        <v>3</v>
      </c>
      <c r="G41" s="27">
        <v>4</v>
      </c>
      <c r="I41" s="8">
        <f t="shared" si="4"/>
        <v>-2.1799999999999997</v>
      </c>
      <c r="J41" s="8">
        <f t="shared" si="4"/>
        <v>-0.40000000000000036</v>
      </c>
      <c r="K41" s="8">
        <f t="shared" si="4"/>
        <v>-2.5199999999999996</v>
      </c>
      <c r="L41" s="8">
        <f t="shared" si="4"/>
        <v>0.35999999999999988</v>
      </c>
      <c r="M41" s="8">
        <f t="shared" si="4"/>
        <v>-1.2199999999999998</v>
      </c>
      <c r="N41" s="8">
        <f t="shared" si="4"/>
        <v>0.89999999999999991</v>
      </c>
    </row>
    <row r="42" spans="1:14" x14ac:dyDescent="0.2">
      <c r="A42" s="26" t="s">
        <v>68</v>
      </c>
      <c r="B42" s="27">
        <v>6</v>
      </c>
      <c r="C42" s="27">
        <v>6</v>
      </c>
      <c r="D42" s="27">
        <v>6</v>
      </c>
      <c r="E42" s="27">
        <v>6</v>
      </c>
      <c r="F42" s="27">
        <v>7</v>
      </c>
      <c r="G42" s="27">
        <v>6</v>
      </c>
      <c r="I42" s="8">
        <f t="shared" si="4"/>
        <v>0.82000000000000028</v>
      </c>
      <c r="J42" s="8">
        <f t="shared" si="4"/>
        <v>0.59999999999999964</v>
      </c>
      <c r="K42" s="8">
        <f t="shared" si="4"/>
        <v>0.48000000000000043</v>
      </c>
      <c r="L42" s="8">
        <f t="shared" si="4"/>
        <v>2.36</v>
      </c>
      <c r="M42" s="8">
        <f t="shared" si="4"/>
        <v>2.7800000000000002</v>
      </c>
      <c r="N42" s="8">
        <f t="shared" si="4"/>
        <v>2.9</v>
      </c>
    </row>
    <row r="43" spans="1:14" x14ac:dyDescent="0.2">
      <c r="A43" s="26" t="s">
        <v>69</v>
      </c>
      <c r="B43" s="27">
        <v>6</v>
      </c>
      <c r="C43" s="27">
        <v>6</v>
      </c>
      <c r="D43" s="27">
        <v>7</v>
      </c>
      <c r="E43" s="27">
        <v>4</v>
      </c>
      <c r="F43" s="27">
        <v>6</v>
      </c>
      <c r="G43" s="27">
        <v>1</v>
      </c>
      <c r="I43" s="8">
        <f t="shared" si="4"/>
        <v>0.82000000000000028</v>
      </c>
      <c r="J43" s="8">
        <f t="shared" si="4"/>
        <v>0.59999999999999964</v>
      </c>
      <c r="K43" s="8">
        <f t="shared" si="4"/>
        <v>1.4800000000000004</v>
      </c>
      <c r="L43" s="8">
        <f t="shared" si="4"/>
        <v>0.35999999999999988</v>
      </c>
      <c r="M43" s="8">
        <f t="shared" si="4"/>
        <v>1.7800000000000002</v>
      </c>
      <c r="N43" s="8">
        <f t="shared" si="4"/>
        <v>-2.1</v>
      </c>
    </row>
    <row r="44" spans="1:14" x14ac:dyDescent="0.2">
      <c r="A44" s="26" t="s">
        <v>70</v>
      </c>
      <c r="B44" s="27">
        <v>5</v>
      </c>
      <c r="C44" s="27">
        <v>4</v>
      </c>
      <c r="D44" s="27">
        <v>4</v>
      </c>
      <c r="E44" s="27">
        <v>4</v>
      </c>
      <c r="F44" s="27">
        <v>4</v>
      </c>
      <c r="G44" s="27">
        <v>4</v>
      </c>
      <c r="I44" s="8">
        <f t="shared" si="4"/>
        <v>-0.17999999999999972</v>
      </c>
      <c r="J44" s="8">
        <f t="shared" si="4"/>
        <v>-1.4000000000000004</v>
      </c>
      <c r="K44" s="8">
        <f t="shared" si="4"/>
        <v>-1.5199999999999996</v>
      </c>
      <c r="L44" s="8">
        <f t="shared" si="4"/>
        <v>0.35999999999999988</v>
      </c>
      <c r="M44" s="8">
        <f t="shared" si="4"/>
        <v>-0.21999999999999975</v>
      </c>
      <c r="N44" s="8">
        <f t="shared" si="4"/>
        <v>0.89999999999999991</v>
      </c>
    </row>
    <row r="45" spans="1:14" x14ac:dyDescent="0.2">
      <c r="A45" s="26" t="s">
        <v>71</v>
      </c>
      <c r="B45" s="27">
        <v>6</v>
      </c>
      <c r="C45" s="27">
        <v>6</v>
      </c>
      <c r="D45" s="27">
        <v>6</v>
      </c>
      <c r="E45" s="27">
        <v>4</v>
      </c>
      <c r="F45" s="27">
        <v>4</v>
      </c>
      <c r="G45" s="27">
        <v>3</v>
      </c>
      <c r="I45" s="8">
        <f t="shared" si="4"/>
        <v>0.82000000000000028</v>
      </c>
      <c r="J45" s="8">
        <f t="shared" si="4"/>
        <v>0.59999999999999964</v>
      </c>
      <c r="K45" s="8">
        <f t="shared" si="4"/>
        <v>0.48000000000000043</v>
      </c>
      <c r="L45" s="8">
        <f t="shared" si="4"/>
        <v>0.35999999999999988</v>
      </c>
      <c r="M45" s="8">
        <f t="shared" si="4"/>
        <v>-0.21999999999999975</v>
      </c>
      <c r="N45" s="8">
        <f t="shared" si="4"/>
        <v>-0.10000000000000009</v>
      </c>
    </row>
    <row r="46" spans="1:14" x14ac:dyDescent="0.2">
      <c r="A46" s="26" t="s">
        <v>72</v>
      </c>
      <c r="B46" s="27">
        <v>6</v>
      </c>
      <c r="C46" s="27">
        <v>7</v>
      </c>
      <c r="D46" s="27">
        <v>6</v>
      </c>
      <c r="E46" s="27">
        <v>5</v>
      </c>
      <c r="F46" s="27">
        <v>5</v>
      </c>
      <c r="G46" s="27">
        <v>6</v>
      </c>
      <c r="I46" s="8">
        <f t="shared" si="4"/>
        <v>0.82000000000000028</v>
      </c>
      <c r="J46" s="8">
        <f t="shared" si="4"/>
        <v>1.5999999999999996</v>
      </c>
      <c r="K46" s="8">
        <f t="shared" si="4"/>
        <v>0.48000000000000043</v>
      </c>
      <c r="L46" s="8">
        <f t="shared" si="4"/>
        <v>1.3599999999999999</v>
      </c>
      <c r="M46" s="8">
        <f t="shared" si="4"/>
        <v>0.78000000000000025</v>
      </c>
      <c r="N46" s="8">
        <f t="shared" si="4"/>
        <v>2.9</v>
      </c>
    </row>
    <row r="47" spans="1:14" x14ac:dyDescent="0.2">
      <c r="A47" s="26" t="s">
        <v>73</v>
      </c>
      <c r="B47" s="27">
        <v>6</v>
      </c>
      <c r="C47" s="27">
        <v>7</v>
      </c>
      <c r="D47" s="27">
        <v>6</v>
      </c>
      <c r="E47" s="27">
        <v>4</v>
      </c>
      <c r="F47" s="27">
        <v>4</v>
      </c>
      <c r="G47" s="27">
        <v>4</v>
      </c>
      <c r="I47" s="8">
        <f t="shared" si="4"/>
        <v>0.82000000000000028</v>
      </c>
      <c r="J47" s="8">
        <f t="shared" si="4"/>
        <v>1.5999999999999996</v>
      </c>
      <c r="K47" s="8">
        <f t="shared" si="4"/>
        <v>0.48000000000000043</v>
      </c>
      <c r="L47" s="8">
        <f t="shared" si="4"/>
        <v>0.35999999999999988</v>
      </c>
      <c r="M47" s="8">
        <f t="shared" si="4"/>
        <v>-0.21999999999999975</v>
      </c>
      <c r="N47" s="8">
        <f t="shared" si="4"/>
        <v>0.89999999999999991</v>
      </c>
    </row>
    <row r="48" spans="1:14" x14ac:dyDescent="0.2">
      <c r="A48" s="26" t="s">
        <v>74</v>
      </c>
      <c r="B48" s="27">
        <v>6</v>
      </c>
      <c r="C48" s="27">
        <v>7</v>
      </c>
      <c r="D48" s="27">
        <v>6</v>
      </c>
      <c r="E48" s="27">
        <v>2</v>
      </c>
      <c r="F48" s="27">
        <v>2</v>
      </c>
      <c r="G48" s="27">
        <v>2</v>
      </c>
      <c r="I48" s="8">
        <f t="shared" si="4"/>
        <v>0.82000000000000028</v>
      </c>
      <c r="J48" s="8">
        <f t="shared" si="4"/>
        <v>1.5999999999999996</v>
      </c>
      <c r="K48" s="8">
        <f t="shared" si="4"/>
        <v>0.48000000000000043</v>
      </c>
      <c r="L48" s="8">
        <f t="shared" si="4"/>
        <v>-1.6400000000000001</v>
      </c>
      <c r="M48" s="8">
        <f t="shared" si="4"/>
        <v>-2.2199999999999998</v>
      </c>
      <c r="N48" s="8">
        <f t="shared" si="4"/>
        <v>-1.1000000000000001</v>
      </c>
    </row>
    <row r="49" spans="1:14" x14ac:dyDescent="0.2">
      <c r="A49" s="26" t="s">
        <v>75</v>
      </c>
      <c r="B49" s="27">
        <v>5</v>
      </c>
      <c r="C49" s="27">
        <v>4</v>
      </c>
      <c r="D49" s="27">
        <v>5</v>
      </c>
      <c r="E49" s="27">
        <v>1</v>
      </c>
      <c r="F49" s="27">
        <v>1</v>
      </c>
      <c r="G49" s="27">
        <v>1</v>
      </c>
      <c r="I49" s="8">
        <f t="shared" si="4"/>
        <v>-0.17999999999999972</v>
      </c>
      <c r="J49" s="8">
        <f t="shared" si="4"/>
        <v>-1.4000000000000004</v>
      </c>
      <c r="K49" s="8">
        <f t="shared" si="4"/>
        <v>-0.51999999999999957</v>
      </c>
      <c r="L49" s="8">
        <f t="shared" si="4"/>
        <v>-2.64</v>
      </c>
      <c r="M49" s="8">
        <f t="shared" si="4"/>
        <v>-3.2199999999999998</v>
      </c>
      <c r="N49" s="8">
        <f t="shared" si="4"/>
        <v>-2.1</v>
      </c>
    </row>
    <row r="50" spans="1:14" x14ac:dyDescent="0.2">
      <c r="A50" s="26" t="s">
        <v>76</v>
      </c>
      <c r="B50" s="27">
        <v>7</v>
      </c>
      <c r="C50" s="27">
        <v>7</v>
      </c>
      <c r="D50" s="27">
        <v>7</v>
      </c>
      <c r="E50" s="27">
        <v>4</v>
      </c>
      <c r="F50" s="27">
        <v>4</v>
      </c>
      <c r="G50" s="27">
        <v>3</v>
      </c>
      <c r="I50" s="8">
        <f t="shared" si="4"/>
        <v>1.8200000000000003</v>
      </c>
      <c r="J50" s="8">
        <f t="shared" si="4"/>
        <v>1.5999999999999996</v>
      </c>
      <c r="K50" s="8">
        <f t="shared" si="4"/>
        <v>1.4800000000000004</v>
      </c>
      <c r="L50" s="8">
        <f t="shared" si="4"/>
        <v>0.35999999999999988</v>
      </c>
      <c r="M50" s="8">
        <f t="shared" si="4"/>
        <v>-0.21999999999999975</v>
      </c>
      <c r="N50" s="8">
        <f t="shared" si="4"/>
        <v>-0.10000000000000009</v>
      </c>
    </row>
    <row r="51" spans="1:14" x14ac:dyDescent="0.2">
      <c r="A51" s="26" t="s">
        <v>77</v>
      </c>
      <c r="B51" s="27">
        <v>5</v>
      </c>
      <c r="C51" s="27">
        <v>6</v>
      </c>
      <c r="D51" s="27">
        <v>6</v>
      </c>
      <c r="E51" s="27">
        <v>4</v>
      </c>
      <c r="F51" s="27">
        <v>4</v>
      </c>
      <c r="G51" s="27">
        <v>3</v>
      </c>
      <c r="I51" s="8">
        <f t="shared" si="4"/>
        <v>-0.17999999999999972</v>
      </c>
      <c r="J51" s="8">
        <f t="shared" si="4"/>
        <v>0.59999999999999964</v>
      </c>
      <c r="K51" s="8">
        <f t="shared" si="4"/>
        <v>0.48000000000000043</v>
      </c>
      <c r="L51" s="8">
        <f t="shared" si="4"/>
        <v>0.35999999999999988</v>
      </c>
      <c r="M51" s="8">
        <f t="shared" si="4"/>
        <v>-0.21999999999999975</v>
      </c>
      <c r="N51" s="8">
        <f t="shared" si="4"/>
        <v>-0.10000000000000009</v>
      </c>
    </row>
    <row r="52" spans="1:14" x14ac:dyDescent="0.2">
      <c r="A52" s="26" t="s">
        <v>78</v>
      </c>
      <c r="B52" s="27">
        <v>7</v>
      </c>
      <c r="C52" s="27">
        <v>6</v>
      </c>
      <c r="D52" s="27">
        <v>7</v>
      </c>
      <c r="E52" s="27">
        <v>1</v>
      </c>
      <c r="F52" s="27">
        <v>5</v>
      </c>
      <c r="G52" s="27">
        <v>1</v>
      </c>
      <c r="I52" s="8">
        <f t="shared" si="4"/>
        <v>1.8200000000000003</v>
      </c>
      <c r="J52" s="8">
        <f t="shared" si="4"/>
        <v>0.59999999999999964</v>
      </c>
      <c r="K52" s="8">
        <f t="shared" si="4"/>
        <v>1.4800000000000004</v>
      </c>
      <c r="L52" s="8">
        <f t="shared" si="4"/>
        <v>-2.64</v>
      </c>
      <c r="M52" s="8">
        <f t="shared" si="4"/>
        <v>0.78000000000000025</v>
      </c>
      <c r="N52" s="8">
        <f t="shared" si="4"/>
        <v>-2.1</v>
      </c>
    </row>
    <row r="53" spans="1:14" x14ac:dyDescent="0.2">
      <c r="A53" s="26" t="s">
        <v>79</v>
      </c>
      <c r="B53" s="27">
        <v>4</v>
      </c>
      <c r="C53" s="27">
        <v>5</v>
      </c>
      <c r="D53" s="27">
        <v>5</v>
      </c>
      <c r="E53" s="27">
        <v>3</v>
      </c>
      <c r="F53" s="27">
        <v>2</v>
      </c>
      <c r="G53" s="27">
        <v>3</v>
      </c>
      <c r="I53" s="8">
        <f t="shared" si="4"/>
        <v>-1.1799999999999997</v>
      </c>
      <c r="J53" s="8">
        <f t="shared" si="4"/>
        <v>-0.40000000000000036</v>
      </c>
      <c r="K53" s="8">
        <f t="shared" si="4"/>
        <v>-0.51999999999999957</v>
      </c>
      <c r="L53" s="8">
        <f t="shared" si="4"/>
        <v>-0.64000000000000012</v>
      </c>
      <c r="M53" s="8">
        <f t="shared" si="4"/>
        <v>-2.2199999999999998</v>
      </c>
      <c r="N53" s="8">
        <f t="shared" si="4"/>
        <v>-0.10000000000000009</v>
      </c>
    </row>
    <row r="54" spans="1:14" x14ac:dyDescent="0.2">
      <c r="A54" s="26" t="s">
        <v>80</v>
      </c>
      <c r="B54" s="27">
        <v>4</v>
      </c>
      <c r="C54" s="27">
        <v>5</v>
      </c>
      <c r="D54" s="27">
        <v>5</v>
      </c>
      <c r="E54" s="27">
        <v>5</v>
      </c>
      <c r="F54" s="27">
        <v>4</v>
      </c>
      <c r="G54" s="27">
        <v>4</v>
      </c>
      <c r="I54" s="8">
        <f t="shared" si="4"/>
        <v>-1.1799999999999997</v>
      </c>
      <c r="J54" s="8">
        <f t="shared" si="4"/>
        <v>-0.40000000000000036</v>
      </c>
      <c r="K54" s="8">
        <f t="shared" si="4"/>
        <v>-0.51999999999999957</v>
      </c>
      <c r="L54" s="8">
        <f t="shared" si="4"/>
        <v>1.3599999999999999</v>
      </c>
      <c r="M54" s="8">
        <f t="shared" si="4"/>
        <v>-0.21999999999999975</v>
      </c>
      <c r="N54" s="8">
        <f t="shared" si="4"/>
        <v>0.89999999999999991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8"/>
  <sheetViews>
    <sheetView workbookViewId="0">
      <selection activeCell="K23" sqref="K23"/>
    </sheetView>
  </sheetViews>
  <sheetFormatPr defaultRowHeight="12.75" x14ac:dyDescent="0.2"/>
  <cols>
    <col min="1" max="2" width="9.140625" style="8"/>
    <col min="3" max="3" width="10.85546875" style="8" customWidth="1"/>
    <col min="4" max="10" width="9.140625" style="8"/>
    <col min="11" max="11" width="11" style="8" customWidth="1"/>
    <col min="12" max="16384" width="9.140625" style="8"/>
  </cols>
  <sheetData>
    <row r="1" spans="1:13" ht="19.5" x14ac:dyDescent="0.35"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I1" s="29" t="s">
        <v>93</v>
      </c>
    </row>
    <row r="2" spans="1:13" x14ac:dyDescent="0.2">
      <c r="A2" s="8" t="s">
        <v>1</v>
      </c>
      <c r="B2" s="8">
        <v>1.9465306122448967</v>
      </c>
      <c r="C2" s="8">
        <v>0.76326530612244914</v>
      </c>
      <c r="D2" s="8">
        <v>1.210612244897959</v>
      </c>
      <c r="E2" s="8">
        <v>-0.26040816326530625</v>
      </c>
      <c r="F2" s="8">
        <v>0.26571428571428579</v>
      </c>
      <c r="G2" s="8">
        <v>0.16530612244897946</v>
      </c>
      <c r="I2" s="8">
        <f>D9-J2</f>
        <v>-1.7402765450924562E-7</v>
      </c>
      <c r="J2" s="8">
        <f>SUM(J4:J9)</f>
        <v>13.070612418925617</v>
      </c>
    </row>
    <row r="3" spans="1:13" x14ac:dyDescent="0.2">
      <c r="A3" s="8" t="s">
        <v>2</v>
      </c>
      <c r="B3" s="8">
        <v>0.76326530612244914</v>
      </c>
      <c r="C3" s="8">
        <v>1.2244897959183678</v>
      </c>
      <c r="D3" s="8">
        <v>0.52244897959183667</v>
      </c>
      <c r="E3" s="8">
        <v>0.10612244897959179</v>
      </c>
      <c r="F3" s="8">
        <v>-0.11020408163265305</v>
      </c>
      <c r="G3" s="8">
        <v>0.24489795918367352</v>
      </c>
      <c r="K3" s="8" t="s">
        <v>17</v>
      </c>
      <c r="L3" s="8" t="s">
        <v>18</v>
      </c>
    </row>
    <row r="4" spans="1:13" x14ac:dyDescent="0.2">
      <c r="A4" s="8" t="s">
        <v>3</v>
      </c>
      <c r="B4" s="8">
        <v>1.210612244897959</v>
      </c>
      <c r="C4" s="8">
        <v>0.52244897959183667</v>
      </c>
      <c r="D4" s="8">
        <v>1.4791836734693882</v>
      </c>
      <c r="E4" s="8">
        <v>-5.3877551020408178E-2</v>
      </c>
      <c r="F4" s="8">
        <v>0.41387755102040802</v>
      </c>
      <c r="G4" s="8">
        <v>0.11020408163265315</v>
      </c>
      <c r="J4" s="8">
        <v>6.1123992854123035</v>
      </c>
      <c r="K4" s="8">
        <v>6.1124000000000001</v>
      </c>
      <c r="L4" s="8">
        <v>46.764000000000003</v>
      </c>
      <c r="M4" s="30">
        <f>J4/D9</f>
        <v>0.4676444508403379</v>
      </c>
    </row>
    <row r="5" spans="1:13" x14ac:dyDescent="0.2">
      <c r="A5" s="8" t="s">
        <v>4</v>
      </c>
      <c r="B5" s="8">
        <v>-0.26040816326530625</v>
      </c>
      <c r="C5" s="8">
        <v>0.10612244897959179</v>
      </c>
      <c r="D5" s="8">
        <v>-5.3877551020408178E-2</v>
      </c>
      <c r="E5" s="8">
        <v>3.2146938775510225</v>
      </c>
      <c r="F5" s="8">
        <v>1.8563265306122445</v>
      </c>
      <c r="G5" s="8">
        <v>1.7714285714285716</v>
      </c>
      <c r="J5" s="8">
        <v>3.4085518867153879</v>
      </c>
      <c r="K5" s="8">
        <v>3.4085999999999999</v>
      </c>
      <c r="L5" s="8">
        <v>26.077999999999999</v>
      </c>
    </row>
    <row r="6" spans="1:13" x14ac:dyDescent="0.2">
      <c r="A6" s="8" t="s">
        <v>5</v>
      </c>
      <c r="B6" s="8">
        <v>0.26571428571428579</v>
      </c>
      <c r="C6" s="8">
        <v>-0.11020408163265305</v>
      </c>
      <c r="D6" s="8">
        <v>0.41387755102040802</v>
      </c>
      <c r="E6" s="8">
        <v>1.8563265306122445</v>
      </c>
      <c r="F6" s="8">
        <v>2.7873469387755101</v>
      </c>
      <c r="G6" s="8">
        <v>1.1816326530612242</v>
      </c>
      <c r="J6" s="8">
        <v>1.5858491354480979</v>
      </c>
      <c r="K6" s="8">
        <v>1.5858000000000001</v>
      </c>
      <c r="L6" s="8">
        <v>12.132999999999999</v>
      </c>
    </row>
    <row r="7" spans="1:13" x14ac:dyDescent="0.2">
      <c r="A7" s="8" t="s">
        <v>6</v>
      </c>
      <c r="B7" s="8">
        <v>0.16530612244897946</v>
      </c>
      <c r="C7" s="8">
        <v>0.24489795918367352</v>
      </c>
      <c r="D7" s="8">
        <v>0.11020408163265315</v>
      </c>
      <c r="E7" s="8">
        <v>1.7714285714285716</v>
      </c>
      <c r="F7" s="8">
        <v>1.1816326530612242</v>
      </c>
      <c r="G7" s="8">
        <v>2.4183673469387754</v>
      </c>
      <c r="J7" s="8">
        <v>0.92546480276424736</v>
      </c>
      <c r="K7" s="8">
        <v>0.92549999999999999</v>
      </c>
      <c r="L7" s="8">
        <v>7.0810000000000004</v>
      </c>
    </row>
    <row r="8" spans="1:13" x14ac:dyDescent="0.2">
      <c r="C8" s="8">
        <f>MDETERM(B2:G7)</f>
        <v>8.0623854117135707</v>
      </c>
      <c r="D8" s="31" t="s">
        <v>94</v>
      </c>
      <c r="I8" s="8">
        <f>PRODUCT(J4:J9)</f>
        <v>8.0623891534785663</v>
      </c>
      <c r="J8" s="8">
        <v>0.59579939712347096</v>
      </c>
      <c r="K8" s="8">
        <v>0.5958</v>
      </c>
      <c r="L8" s="8">
        <v>4.5579999999999998</v>
      </c>
    </row>
    <row r="9" spans="1:13" x14ac:dyDescent="0.2">
      <c r="B9" s="8">
        <v>1.5858491354480979</v>
      </c>
      <c r="C9" s="32" t="s">
        <v>95</v>
      </c>
      <c r="D9" s="8">
        <v>13.070612244897962</v>
      </c>
      <c r="E9" s="31" t="s">
        <v>96</v>
      </c>
      <c r="J9" s="8">
        <v>0.44254791146210615</v>
      </c>
      <c r="K9" s="8">
        <v>0.4425</v>
      </c>
      <c r="L9" s="8">
        <v>3.3860000000000001</v>
      </c>
    </row>
    <row r="11" spans="1:13" x14ac:dyDescent="0.2">
      <c r="A11" s="8" t="s">
        <v>97</v>
      </c>
    </row>
    <row r="12" spans="1:13" x14ac:dyDescent="0.2">
      <c r="B12" s="8">
        <f>B2-B9</f>
        <v>0.36068147679679874</v>
      </c>
      <c r="C12" s="8">
        <f t="shared" ref="C12:G12" si="0">C2</f>
        <v>0.76326530612244914</v>
      </c>
      <c r="D12" s="8">
        <f t="shared" si="0"/>
        <v>1.210612244897959</v>
      </c>
      <c r="E12" s="8">
        <f t="shared" si="0"/>
        <v>-0.26040816326530625</v>
      </c>
      <c r="F12" s="8">
        <f t="shared" si="0"/>
        <v>0.26571428571428579</v>
      </c>
      <c r="G12" s="8">
        <f t="shared" si="0"/>
        <v>0.16530612244897946</v>
      </c>
    </row>
    <row r="13" spans="1:13" x14ac:dyDescent="0.2">
      <c r="B13" s="8">
        <f t="shared" ref="B13:G17" si="1">B3</f>
        <v>0.76326530612244914</v>
      </c>
      <c r="C13" s="8">
        <f>C3-B9</f>
        <v>-0.36135933952973009</v>
      </c>
      <c r="D13" s="8">
        <f t="shared" si="1"/>
        <v>0.52244897959183667</v>
      </c>
      <c r="E13" s="8">
        <f t="shared" si="1"/>
        <v>0.10612244897959179</v>
      </c>
      <c r="F13" s="8">
        <f t="shared" si="1"/>
        <v>-0.11020408163265305</v>
      </c>
      <c r="G13" s="8">
        <f t="shared" si="1"/>
        <v>0.24489795918367352</v>
      </c>
    </row>
    <row r="14" spans="1:13" x14ac:dyDescent="0.2">
      <c r="B14" s="8">
        <f t="shared" si="1"/>
        <v>1.210612244897959</v>
      </c>
      <c r="C14" s="8">
        <f t="shared" si="1"/>
        <v>0.52244897959183667</v>
      </c>
      <c r="D14" s="8">
        <f>D4-B9</f>
        <v>-0.10666546197870974</v>
      </c>
      <c r="E14" s="8">
        <f t="shared" si="1"/>
        <v>-5.3877551020408178E-2</v>
      </c>
      <c r="F14" s="8">
        <f t="shared" si="1"/>
        <v>0.41387755102040802</v>
      </c>
      <c r="G14" s="8">
        <f t="shared" si="1"/>
        <v>0.11020408163265315</v>
      </c>
    </row>
    <row r="15" spans="1:13" x14ac:dyDescent="0.2">
      <c r="B15" s="8">
        <f t="shared" si="1"/>
        <v>-0.26040816326530625</v>
      </c>
      <c r="C15" s="8">
        <f t="shared" si="1"/>
        <v>0.10612244897959179</v>
      </c>
      <c r="D15" s="8">
        <f t="shared" si="1"/>
        <v>-5.3877551020408178E-2</v>
      </c>
      <c r="E15" s="8">
        <f>E5-B9</f>
        <v>1.6288447421029246</v>
      </c>
      <c r="F15" s="8">
        <f t="shared" si="1"/>
        <v>1.8563265306122445</v>
      </c>
      <c r="G15" s="8">
        <f t="shared" si="1"/>
        <v>1.7714285714285716</v>
      </c>
    </row>
    <row r="16" spans="1:13" x14ac:dyDescent="0.2">
      <c r="B16" s="8">
        <f t="shared" si="1"/>
        <v>0.26571428571428579</v>
      </c>
      <c r="C16" s="8">
        <f t="shared" si="1"/>
        <v>-0.11020408163265305</v>
      </c>
      <c r="D16" s="8">
        <f t="shared" si="1"/>
        <v>0.41387755102040802</v>
      </c>
      <c r="E16" s="8">
        <f t="shared" si="1"/>
        <v>1.8563265306122445</v>
      </c>
      <c r="F16" s="8">
        <f>F6-B9</f>
        <v>1.2014978033274122</v>
      </c>
      <c r="G16" s="8">
        <f t="shared" si="1"/>
        <v>1.1816326530612242</v>
      </c>
    </row>
    <row r="17" spans="2:7" x14ac:dyDescent="0.2">
      <c r="B17" s="8">
        <f t="shared" si="1"/>
        <v>0.16530612244897946</v>
      </c>
      <c r="C17" s="8">
        <f t="shared" si="1"/>
        <v>0.24489795918367352</v>
      </c>
      <c r="D17" s="8">
        <f t="shared" si="1"/>
        <v>0.11020408163265315</v>
      </c>
      <c r="E17" s="8">
        <f t="shared" si="1"/>
        <v>1.7714285714285716</v>
      </c>
      <c r="F17" s="8">
        <f t="shared" si="1"/>
        <v>1.1816326530612242</v>
      </c>
      <c r="G17" s="8">
        <f>G7-B9</f>
        <v>0.83251821149067751</v>
      </c>
    </row>
    <row r="18" spans="2:7" x14ac:dyDescent="0.2">
      <c r="C18" s="8">
        <f>MDETERM(B12:G17)</f>
        <v>-4.5013869530540577E-9</v>
      </c>
      <c r="D18" s="31" t="s">
        <v>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G14"/>
  <sheetViews>
    <sheetView workbookViewId="0">
      <selection activeCell="K12" sqref="K12"/>
    </sheetView>
  </sheetViews>
  <sheetFormatPr defaultRowHeight="12.75" x14ac:dyDescent="0.2"/>
  <sheetData>
    <row r="1" spans="1:7" x14ac:dyDescent="0.2">
      <c r="A1" s="6"/>
      <c r="B1" s="6" t="s">
        <v>25</v>
      </c>
      <c r="C1" s="6" t="s">
        <v>26</v>
      </c>
      <c r="D1" s="6" t="s">
        <v>27</v>
      </c>
      <c r="E1" s="6" t="s">
        <v>28</v>
      </c>
      <c r="F1" s="6" t="s">
        <v>29</v>
      </c>
      <c r="G1" s="6" t="s">
        <v>30</v>
      </c>
    </row>
    <row r="2" spans="1:7" x14ac:dyDescent="0.2">
      <c r="A2" s="4" t="s">
        <v>25</v>
      </c>
      <c r="B2" s="4">
        <f>VARP('POI exercise'!$P$7:$P$56)</f>
        <v>5.9901173444035578</v>
      </c>
      <c r="C2" s="4"/>
      <c r="D2" s="4"/>
      <c r="E2" s="4"/>
      <c r="F2" s="4"/>
      <c r="G2" s="4"/>
    </row>
    <row r="3" spans="1:7" x14ac:dyDescent="0.2">
      <c r="A3" s="4" t="s">
        <v>26</v>
      </c>
      <c r="B3" s="4">
        <v>4.2423047840070003E-5</v>
      </c>
      <c r="C3" s="4">
        <f>VARP('POI exercise'!$Q$7:$Q$56)</f>
        <v>3.3404134471217612</v>
      </c>
      <c r="D3" s="4"/>
      <c r="E3" s="4"/>
      <c r="F3" s="4"/>
      <c r="G3" s="4"/>
    </row>
    <row r="4" spans="1:7" x14ac:dyDescent="0.2">
      <c r="A4" s="4" t="s">
        <v>27</v>
      </c>
      <c r="B4" s="4">
        <v>-1.0994383799984852E-5</v>
      </c>
      <c r="C4" s="4">
        <v>7.8148480000095331E-7</v>
      </c>
      <c r="D4" s="4">
        <f>VARP('POI exercise'!$R$7:$R$56)</f>
        <v>1.5541362870969999</v>
      </c>
      <c r="E4" s="4"/>
      <c r="F4" s="4"/>
      <c r="G4" s="4"/>
    </row>
    <row r="5" spans="1:7" x14ac:dyDescent="0.2">
      <c r="A5" s="4" t="s">
        <v>28</v>
      </c>
      <c r="B5" s="4">
        <v>-2.281605588003388E-5</v>
      </c>
      <c r="C5" s="4">
        <v>2.2187036800475069E-6</v>
      </c>
      <c r="D5" s="4">
        <v>4.8233393999280723E-6</v>
      </c>
      <c r="E5" s="4">
        <f>VARP('POI exercise'!$S$7:$S$56)</f>
        <v>0.90694673465924025</v>
      </c>
      <c r="F5" s="4"/>
      <c r="G5" s="4"/>
    </row>
    <row r="6" spans="1:7" x14ac:dyDescent="0.2">
      <c r="A6" s="4" t="s">
        <v>29</v>
      </c>
      <c r="B6" s="4">
        <v>6.1038480797903634E-6</v>
      </c>
      <c r="C6" s="4">
        <v>5.7558531198975696E-6</v>
      </c>
      <c r="D6" s="4">
        <v>-2.9614284000223369E-6</v>
      </c>
      <c r="E6" s="4">
        <v>-1.5533898400076074E-6</v>
      </c>
      <c r="F6" s="4">
        <f>VARP('POI exercise'!$T$7:$T$56)</f>
        <v>0.58389025769744007</v>
      </c>
      <c r="G6" s="4"/>
    </row>
    <row r="7" spans="1:7" ht="13.5" thickBot="1" x14ac:dyDescent="0.25">
      <c r="A7" s="5" t="s">
        <v>30</v>
      </c>
      <c r="B7" s="5">
        <v>-1.9402437079989455E-5</v>
      </c>
      <c r="C7" s="5">
        <v>8.6122908797481293E-6</v>
      </c>
      <c r="D7" s="5">
        <v>-7.2037385999657032E-6</v>
      </c>
      <c r="E7" s="5">
        <v>-8.5016316001287894E-7</v>
      </c>
      <c r="F7" s="5">
        <v>-2.5425874400167304E-6</v>
      </c>
      <c r="G7" s="5">
        <f>VARP('POI exercise'!$U$7:$U$56)</f>
        <v>0.43369372136243983</v>
      </c>
    </row>
    <row r="9" spans="1:7" x14ac:dyDescent="0.2">
      <c r="B9">
        <f>B2*50/49</f>
        <v>6.1123646371464879</v>
      </c>
      <c r="C9">
        <f t="shared" ref="C9:G9" si="0">C2*50/49</f>
        <v>0</v>
      </c>
      <c r="D9">
        <f t="shared" si="0"/>
        <v>0</v>
      </c>
      <c r="E9">
        <f t="shared" si="0"/>
        <v>0</v>
      </c>
      <c r="F9">
        <f t="shared" si="0"/>
        <v>0</v>
      </c>
      <c r="G9">
        <f t="shared" si="0"/>
        <v>0</v>
      </c>
    </row>
    <row r="10" spans="1:7" x14ac:dyDescent="0.2">
      <c r="B10">
        <f t="shared" ref="B10:G13" si="1">B3*50/49</f>
        <v>4.3288824326602044E-5</v>
      </c>
      <c r="C10">
        <f t="shared" si="1"/>
        <v>3.4085851501242459</v>
      </c>
      <c r="D10">
        <f t="shared" si="1"/>
        <v>0</v>
      </c>
      <c r="E10">
        <f t="shared" si="1"/>
        <v>0</v>
      </c>
      <c r="F10">
        <f t="shared" si="1"/>
        <v>0</v>
      </c>
      <c r="G10">
        <f t="shared" si="1"/>
        <v>0</v>
      </c>
    </row>
    <row r="11" spans="1:7" x14ac:dyDescent="0.2">
      <c r="B11">
        <f t="shared" si="1"/>
        <v>-1.121875897957638E-5</v>
      </c>
      <c r="C11">
        <f t="shared" si="1"/>
        <v>7.9743346938872793E-7</v>
      </c>
      <c r="D11">
        <f t="shared" si="1"/>
        <v>1.5858533541806121</v>
      </c>
      <c r="E11">
        <f t="shared" si="1"/>
        <v>0</v>
      </c>
      <c r="F11">
        <f t="shared" si="1"/>
        <v>0</v>
      </c>
      <c r="G11">
        <f t="shared" si="1"/>
        <v>0</v>
      </c>
    </row>
    <row r="12" spans="1:7" x14ac:dyDescent="0.2">
      <c r="B12">
        <f t="shared" si="1"/>
        <v>-2.3281689673503961E-5</v>
      </c>
      <c r="C12">
        <f t="shared" si="1"/>
        <v>2.2639833469872518E-6</v>
      </c>
      <c r="D12">
        <f t="shared" si="1"/>
        <v>4.921774897885788E-6</v>
      </c>
      <c r="E12">
        <f t="shared" si="1"/>
        <v>0.92545585169310229</v>
      </c>
      <c r="F12">
        <f t="shared" si="1"/>
        <v>0</v>
      </c>
      <c r="G12">
        <f t="shared" si="1"/>
        <v>0</v>
      </c>
    </row>
    <row r="13" spans="1:7" x14ac:dyDescent="0.2">
      <c r="B13">
        <f t="shared" si="1"/>
        <v>6.2284164079493506E-6</v>
      </c>
      <c r="C13">
        <f t="shared" si="1"/>
        <v>5.8733195100995602E-6</v>
      </c>
      <c r="D13">
        <f t="shared" si="1"/>
        <v>-3.0218657143085069E-6</v>
      </c>
      <c r="E13">
        <f t="shared" si="1"/>
        <v>-1.5850916734771504E-6</v>
      </c>
      <c r="F13">
        <f t="shared" si="1"/>
        <v>0.59580638540555109</v>
      </c>
      <c r="G13">
        <f t="shared" si="1"/>
        <v>0</v>
      </c>
    </row>
    <row r="14" spans="1:7" x14ac:dyDescent="0.2">
      <c r="B14">
        <f>B7*50/49</f>
        <v>-1.9798405183662707E-5</v>
      </c>
      <c r="C14">
        <f t="shared" ref="C14:G14" si="2">C7*50/49</f>
        <v>8.7880519181103354E-6</v>
      </c>
      <c r="D14">
        <f t="shared" si="2"/>
        <v>-7.3507536734343915E-6</v>
      </c>
      <c r="E14">
        <f t="shared" si="2"/>
        <v>-8.6751342858457032E-7</v>
      </c>
      <c r="F14">
        <f t="shared" si="2"/>
        <v>-2.5944769796089086E-6</v>
      </c>
      <c r="G14">
        <f t="shared" si="2"/>
        <v>0.44254461363514269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130" zoomScaleNormal="130" workbookViewId="0">
      <selection activeCell="N8" sqref="N8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7"/>
  <sheetViews>
    <sheetView zoomScale="120" zoomScaleNormal="120" workbookViewId="0">
      <selection activeCell="A5" sqref="A5"/>
    </sheetView>
  </sheetViews>
  <sheetFormatPr defaultRowHeight="12.75" x14ac:dyDescent="0.2"/>
  <cols>
    <col min="1" max="2" width="13.7109375" customWidth="1"/>
  </cols>
  <sheetData>
    <row r="5" spans="1:2" x14ac:dyDescent="0.2">
      <c r="A5" t="s">
        <v>109</v>
      </c>
    </row>
    <row r="6" spans="1:2" x14ac:dyDescent="0.2">
      <c r="A6" s="1">
        <v>0.99650756230000004</v>
      </c>
      <c r="B6" s="1">
        <v>8.3502564500000001E-2</v>
      </c>
    </row>
    <row r="7" spans="1:2" x14ac:dyDescent="0.2">
      <c r="A7" s="1">
        <v>-8.3502564000000001E-2</v>
      </c>
      <c r="B7" s="1">
        <v>0.99650756230000004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H56"/>
  <sheetViews>
    <sheetView workbookViewId="0">
      <pane xSplit="1" ySplit="6" topLeftCell="R7" activePane="bottomRight" state="frozen"/>
      <selection activeCell="F24" sqref="F24"/>
      <selection pane="topRight" activeCell="F24" sqref="F24"/>
      <selection pane="bottomLeft" activeCell="F24" sqref="F24"/>
      <selection pane="bottomRight" activeCell="AK10" sqref="AK10"/>
    </sheetView>
  </sheetViews>
  <sheetFormatPr defaultRowHeight="12.75" x14ac:dyDescent="0.2"/>
  <cols>
    <col min="1" max="1" width="9.140625" style="43"/>
    <col min="2" max="7" width="6.140625" style="43" customWidth="1"/>
    <col min="8" max="8" width="8.140625" style="43" customWidth="1"/>
    <col min="9" max="14" width="7.140625" style="43" customWidth="1"/>
    <col min="15" max="15" width="5" style="43" customWidth="1"/>
    <col min="16" max="21" width="8.5703125" style="43" customWidth="1"/>
    <col min="22" max="22" width="3.5703125" style="43" customWidth="1"/>
    <col min="23" max="28" width="9.140625" style="43"/>
    <col min="31" max="34" width="11.7109375" customWidth="1"/>
  </cols>
  <sheetData>
    <row r="1" spans="1:34" x14ac:dyDescent="0.2">
      <c r="L1" s="46" t="s">
        <v>112</v>
      </c>
      <c r="M1" s="46"/>
      <c r="N1" s="46"/>
      <c r="O1" s="46"/>
      <c r="P1" s="46"/>
      <c r="Q1" s="46"/>
      <c r="R1" s="46"/>
      <c r="S1" s="46"/>
      <c r="T1" s="46"/>
      <c r="U1" s="46"/>
      <c r="AB1" s="48"/>
      <c r="AC1" s="64" t="s">
        <v>118</v>
      </c>
      <c r="AD1" s="65"/>
      <c r="AE1" s="64" t="s">
        <v>120</v>
      </c>
      <c r="AF1" s="65"/>
      <c r="AG1" s="64" t="s">
        <v>131</v>
      </c>
      <c r="AH1" s="65"/>
    </row>
    <row r="2" spans="1:34" x14ac:dyDescent="0.2">
      <c r="B2" s="55" t="s">
        <v>113</v>
      </c>
      <c r="C2" s="55"/>
      <c r="D2" s="55"/>
      <c r="E2" s="55"/>
      <c r="F2" s="55"/>
      <c r="G2" s="56"/>
      <c r="H2" s="51"/>
      <c r="I2" s="59" t="s">
        <v>115</v>
      </c>
      <c r="J2" s="46"/>
      <c r="K2" s="46"/>
      <c r="L2" s="46"/>
      <c r="M2" s="46"/>
      <c r="N2" s="56"/>
      <c r="O2" s="51"/>
      <c r="P2" s="59" t="s">
        <v>116</v>
      </c>
      <c r="Q2" s="46"/>
      <c r="R2" s="46"/>
      <c r="S2" s="46"/>
      <c r="T2" s="46"/>
      <c r="U2" s="56"/>
      <c r="V2" s="51"/>
      <c r="W2" s="59" t="s">
        <v>117</v>
      </c>
      <c r="X2" s="46"/>
      <c r="Y2" s="46"/>
      <c r="Z2" s="46"/>
      <c r="AA2" s="46"/>
      <c r="AB2" s="56"/>
      <c r="AC2" s="64" t="s">
        <v>119</v>
      </c>
      <c r="AD2" s="65"/>
      <c r="AE2" s="64" t="s">
        <v>131</v>
      </c>
      <c r="AF2" s="65"/>
      <c r="AG2" s="64" t="s">
        <v>123</v>
      </c>
      <c r="AH2" s="65"/>
    </row>
    <row r="3" spans="1:34" x14ac:dyDescent="0.2">
      <c r="A3" s="44" t="s">
        <v>9</v>
      </c>
      <c r="B3" s="47">
        <f>AVERAGE(B$7:B$56)</f>
        <v>5.18</v>
      </c>
      <c r="C3" s="47">
        <f t="shared" ref="C3:AH3" si="0">AVERAGE(C$7:C$56)</f>
        <v>5.4</v>
      </c>
      <c r="D3" s="47">
        <f t="shared" si="0"/>
        <v>5.52</v>
      </c>
      <c r="E3" s="47">
        <f t="shared" si="0"/>
        <v>3.64</v>
      </c>
      <c r="F3" s="47">
        <f t="shared" si="0"/>
        <v>4.22</v>
      </c>
      <c r="G3" s="48">
        <f t="shared" si="0"/>
        <v>3.1</v>
      </c>
      <c r="H3" s="52" t="s">
        <v>114</v>
      </c>
      <c r="I3" s="43">
        <f t="shared" si="0"/>
        <v>2.8421709430404008E-16</v>
      </c>
      <c r="J3" s="43">
        <f t="shared" si="0"/>
        <v>-3.5527136788005011E-16</v>
      </c>
      <c r="K3" s="43">
        <f t="shared" si="0"/>
        <v>4.263256414560601E-16</v>
      </c>
      <c r="L3" s="43">
        <f t="shared" si="0"/>
        <v>-1.509903313490213E-16</v>
      </c>
      <c r="M3" s="43">
        <f t="shared" si="0"/>
        <v>2.6645352591003756E-16</v>
      </c>
      <c r="N3" s="48">
        <f t="shared" si="0"/>
        <v>-6.2172489379008772E-17</v>
      </c>
      <c r="O3" s="51"/>
      <c r="P3" s="43">
        <f t="shared" si="0"/>
        <v>3.9968028886505634E-17</v>
      </c>
      <c r="Q3" s="43">
        <f t="shared" si="0"/>
        <v>3.3306690738754696E-16</v>
      </c>
      <c r="R3" s="43">
        <f t="shared" si="0"/>
        <v>-4.5297099404706388E-16</v>
      </c>
      <c r="S3" s="43">
        <f t="shared" si="0"/>
        <v>-2.4313884239290928E-16</v>
      </c>
      <c r="T3" s="43">
        <f t="shared" si="0"/>
        <v>-2.6645352591003756E-16</v>
      </c>
      <c r="U3" s="48">
        <f t="shared" si="0"/>
        <v>2.5535129566378602E-17</v>
      </c>
      <c r="V3" s="51"/>
      <c r="W3" s="43">
        <f t="shared" si="0"/>
        <v>6.0000715507158016E-12</v>
      </c>
      <c r="X3" s="43">
        <f t="shared" si="0"/>
        <v>2.4000001985768903E-11</v>
      </c>
      <c r="Y3" s="43">
        <f t="shared" si="0"/>
        <v>2.6000026576156189E-11</v>
      </c>
      <c r="Z3" s="43">
        <f t="shared" si="0"/>
        <v>-7.3999981420325158E-11</v>
      </c>
      <c r="AA3" s="43">
        <f t="shared" si="0"/>
        <v>-4.2000005695541629E-11</v>
      </c>
      <c r="AB3" s="48">
        <f t="shared" si="0"/>
        <v>2.9999995820872982E-11</v>
      </c>
      <c r="AC3">
        <f t="shared" si="0"/>
        <v>1.5543122344752193E-17</v>
      </c>
      <c r="AD3" s="62">
        <f t="shared" si="0"/>
        <v>1.8651746813702629E-16</v>
      </c>
      <c r="AE3" s="66">
        <f t="shared" si="0"/>
        <v>0</v>
      </c>
      <c r="AF3" s="62">
        <f t="shared" si="0"/>
        <v>2.0428103653102881E-16</v>
      </c>
      <c r="AG3" s="66">
        <f t="shared" si="0"/>
        <v>1.7999997048434579E-11</v>
      </c>
      <c r="AH3" s="62">
        <f t="shared" si="0"/>
        <v>-5.800001812161781E-11</v>
      </c>
    </row>
    <row r="4" spans="1:34" x14ac:dyDescent="0.2">
      <c r="A4" s="44" t="s">
        <v>0</v>
      </c>
      <c r="B4" s="47">
        <f>_xlfn.VAR.S(B$7:B$56)</f>
        <v>1.9465306122449002</v>
      </c>
      <c r="C4" s="47">
        <f t="shared" ref="C4:AH4" si="1">_xlfn.VAR.S(C$7:C$56)</f>
        <v>1.2244897959183674</v>
      </c>
      <c r="D4" s="47">
        <f t="shared" si="1"/>
        <v>1.4791836734693882</v>
      </c>
      <c r="E4" s="47">
        <f t="shared" si="1"/>
        <v>3.2146938775510199</v>
      </c>
      <c r="F4" s="47">
        <f t="shared" si="1"/>
        <v>2.787346938775511</v>
      </c>
      <c r="G4" s="48">
        <f t="shared" si="1"/>
        <v>2.4183673469387754</v>
      </c>
      <c r="H4" s="53">
        <f>SUM(B4:G4)</f>
        <v>13.070612244897962</v>
      </c>
      <c r="I4" s="43">
        <f t="shared" si="1"/>
        <v>1.9465306122448967</v>
      </c>
      <c r="J4" s="43">
        <f t="shared" si="1"/>
        <v>1.2244897959183678</v>
      </c>
      <c r="K4" s="43">
        <f t="shared" si="1"/>
        <v>1.4791836734693882</v>
      </c>
      <c r="L4" s="43">
        <f t="shared" si="1"/>
        <v>3.2146938775510225</v>
      </c>
      <c r="M4" s="43">
        <f t="shared" si="1"/>
        <v>2.7873469387755101</v>
      </c>
      <c r="N4" s="48">
        <f t="shared" si="1"/>
        <v>2.4183673469387754</v>
      </c>
      <c r="O4" s="51"/>
      <c r="P4" s="43">
        <f t="shared" si="1"/>
        <v>6.1123646371464879</v>
      </c>
      <c r="Q4" s="43">
        <f t="shared" si="1"/>
        <v>3.4085851501242468</v>
      </c>
      <c r="R4" s="43">
        <f t="shared" si="1"/>
        <v>1.5858533541806121</v>
      </c>
      <c r="S4" s="43">
        <f t="shared" si="1"/>
        <v>0.92545585169310229</v>
      </c>
      <c r="T4" s="43">
        <f t="shared" si="1"/>
        <v>0.59580638540555109</v>
      </c>
      <c r="U4" s="48">
        <f t="shared" si="1"/>
        <v>0.44254461363514269</v>
      </c>
      <c r="V4" s="51"/>
      <c r="W4" s="43">
        <f t="shared" si="1"/>
        <v>6.1123992853689284</v>
      </c>
      <c r="X4" s="43">
        <f t="shared" si="1"/>
        <v>3.4085518865629347</v>
      </c>
      <c r="Y4" s="43">
        <f t="shared" si="1"/>
        <v>1.5858491361630824</v>
      </c>
      <c r="Z4" s="43">
        <f t="shared" si="1"/>
        <v>0.92546486147551643</v>
      </c>
      <c r="AA4" s="43">
        <f t="shared" si="1"/>
        <v>0.59579939813023053</v>
      </c>
      <c r="AB4" s="48">
        <f t="shared" si="1"/>
        <v>0.44254767715500465</v>
      </c>
      <c r="AC4">
        <f t="shared" si="1"/>
        <v>1.0000000000000002</v>
      </c>
      <c r="AD4" s="62">
        <f t="shared" si="1"/>
        <v>0.99999999999999956</v>
      </c>
      <c r="AE4" s="66">
        <f t="shared" si="1"/>
        <v>0.99999842159771368</v>
      </c>
      <c r="AF4" s="62">
        <f t="shared" si="1"/>
        <v>1.0000015783171228</v>
      </c>
      <c r="AG4" s="14">
        <f t="shared" si="1"/>
        <v>0.99999999991250754</v>
      </c>
      <c r="AH4" s="62">
        <f t="shared" si="1"/>
        <v>1.0000000001064793</v>
      </c>
    </row>
    <row r="5" spans="1:34" x14ac:dyDescent="0.2">
      <c r="A5" s="44" t="s">
        <v>10</v>
      </c>
      <c r="B5" s="47">
        <f>_xlfn.STDEV.S(B$7:B$56)</f>
        <v>1.3951812112571256</v>
      </c>
      <c r="C5" s="47">
        <f t="shared" ref="C5:AH5" si="2">_xlfn.STDEV.S(C$7:C$56)</f>
        <v>1.1065666703449764</v>
      </c>
      <c r="D5" s="47">
        <f t="shared" si="2"/>
        <v>1.216216951645301</v>
      </c>
      <c r="E5" s="47">
        <f t="shared" si="2"/>
        <v>1.7929567416842549</v>
      </c>
      <c r="F5" s="47">
        <f t="shared" si="2"/>
        <v>1.6695349468566123</v>
      </c>
      <c r="G5" s="48">
        <f t="shared" si="2"/>
        <v>1.5551100755055172</v>
      </c>
      <c r="H5" s="51"/>
      <c r="I5" s="43">
        <f t="shared" si="2"/>
        <v>1.3951812112571242</v>
      </c>
      <c r="J5" s="43">
        <f t="shared" si="2"/>
        <v>1.1065666703449764</v>
      </c>
      <c r="K5" s="43">
        <f t="shared" si="2"/>
        <v>1.216216951645301</v>
      </c>
      <c r="L5" s="43">
        <f t="shared" si="2"/>
        <v>1.7929567416842556</v>
      </c>
      <c r="M5" s="43">
        <f t="shared" si="2"/>
        <v>1.6695349468566119</v>
      </c>
      <c r="N5" s="48">
        <f t="shared" si="2"/>
        <v>1.5551100755055172</v>
      </c>
      <c r="O5" s="51"/>
      <c r="P5" s="43">
        <f t="shared" si="2"/>
        <v>2.4723196874891582</v>
      </c>
      <c r="Q5" s="43">
        <f t="shared" si="2"/>
        <v>1.8462353994342777</v>
      </c>
      <c r="R5" s="43">
        <f t="shared" si="2"/>
        <v>1.2593066958372818</v>
      </c>
      <c r="S5" s="43">
        <f t="shared" si="2"/>
        <v>0.96200615990392824</v>
      </c>
      <c r="T5" s="43">
        <f t="shared" si="2"/>
        <v>0.77188495606894103</v>
      </c>
      <c r="U5" s="48">
        <f t="shared" si="2"/>
        <v>0.66524026759896515</v>
      </c>
      <c r="V5" s="51"/>
      <c r="W5" s="43">
        <f t="shared" si="2"/>
        <v>2.4723266947086358</v>
      </c>
      <c r="X5" s="43">
        <f t="shared" si="2"/>
        <v>1.8462263909290579</v>
      </c>
      <c r="Y5" s="43">
        <f t="shared" si="2"/>
        <v>1.259305021098178</v>
      </c>
      <c r="Z5" s="43">
        <f t="shared" si="2"/>
        <v>0.96201084270163839</v>
      </c>
      <c r="AA5" s="43">
        <f t="shared" si="2"/>
        <v>0.77188042994380324</v>
      </c>
      <c r="AB5" s="48">
        <f t="shared" si="2"/>
        <v>0.66524257016144472</v>
      </c>
      <c r="AC5">
        <f t="shared" si="2"/>
        <v>1</v>
      </c>
      <c r="AD5" s="62">
        <f t="shared" si="2"/>
        <v>0.99999999999999978</v>
      </c>
      <c r="AE5" s="66">
        <f t="shared" si="2"/>
        <v>0.99999921079854537</v>
      </c>
      <c r="AF5" s="62">
        <f t="shared" si="2"/>
        <v>1.0000007891582501</v>
      </c>
      <c r="AG5" s="66">
        <f t="shared" si="2"/>
        <v>0.99999999995625377</v>
      </c>
      <c r="AH5" s="62">
        <f t="shared" si="2"/>
        <v>1.0000000000532396</v>
      </c>
    </row>
    <row r="6" spans="1:34" x14ac:dyDescent="0.2">
      <c r="B6" s="61" t="s">
        <v>1</v>
      </c>
      <c r="C6" s="61" t="s">
        <v>2</v>
      </c>
      <c r="D6" s="61" t="s">
        <v>3</v>
      </c>
      <c r="E6" s="61" t="s">
        <v>4</v>
      </c>
      <c r="F6" s="61" t="s">
        <v>5</v>
      </c>
      <c r="G6" s="58" t="s">
        <v>6</v>
      </c>
      <c r="H6" s="54"/>
      <c r="I6" s="57" t="s">
        <v>11</v>
      </c>
      <c r="J6" s="57" t="s">
        <v>12</v>
      </c>
      <c r="K6" s="57" t="s">
        <v>13</v>
      </c>
      <c r="L6" s="57" t="s">
        <v>14</v>
      </c>
      <c r="M6" s="57" t="s">
        <v>15</v>
      </c>
      <c r="N6" s="58" t="s">
        <v>16</v>
      </c>
      <c r="O6" s="51"/>
      <c r="P6" s="57" t="s">
        <v>25</v>
      </c>
      <c r="Q6" s="57" t="s">
        <v>26</v>
      </c>
      <c r="R6" s="57" t="s">
        <v>27</v>
      </c>
      <c r="S6" s="57" t="s">
        <v>28</v>
      </c>
      <c r="T6" s="57" t="s">
        <v>29</v>
      </c>
      <c r="U6" s="58" t="s">
        <v>30</v>
      </c>
      <c r="V6" s="51"/>
      <c r="W6" s="45" t="s">
        <v>86</v>
      </c>
      <c r="X6" s="45" t="s">
        <v>87</v>
      </c>
      <c r="Y6" s="45" t="s">
        <v>88</v>
      </c>
      <c r="Z6" s="45" t="s">
        <v>89</v>
      </c>
      <c r="AA6" s="45" t="s">
        <v>90</v>
      </c>
      <c r="AB6" s="60" t="s">
        <v>91</v>
      </c>
      <c r="AC6" s="7" t="s">
        <v>107</v>
      </c>
      <c r="AD6" s="63" t="s">
        <v>108</v>
      </c>
      <c r="AE6" s="67" t="s">
        <v>110</v>
      </c>
      <c r="AF6" s="63" t="s">
        <v>111</v>
      </c>
      <c r="AG6" s="68" t="s">
        <v>121</v>
      </c>
      <c r="AH6" s="69" t="s">
        <v>122</v>
      </c>
    </row>
    <row r="7" spans="1:34" x14ac:dyDescent="0.2">
      <c r="A7" s="44" t="s">
        <v>31</v>
      </c>
      <c r="B7" s="49">
        <v>5</v>
      </c>
      <c r="C7" s="49">
        <v>5</v>
      </c>
      <c r="D7" s="49">
        <v>6</v>
      </c>
      <c r="E7" s="49">
        <v>7</v>
      </c>
      <c r="F7" s="49">
        <v>5</v>
      </c>
      <c r="G7" s="50">
        <v>4</v>
      </c>
      <c r="H7" s="54"/>
      <c r="I7" s="43">
        <f>B7-B$3</f>
        <v>-0.17999999999999972</v>
      </c>
      <c r="J7" s="43">
        <f t="shared" ref="J7:N7" si="3">C7-C$3</f>
        <v>-0.40000000000000036</v>
      </c>
      <c r="K7" s="43">
        <f t="shared" si="3"/>
        <v>0.48000000000000043</v>
      </c>
      <c r="L7" s="43">
        <f t="shared" si="3"/>
        <v>3.36</v>
      </c>
      <c r="M7" s="43">
        <f t="shared" si="3"/>
        <v>0.78000000000000025</v>
      </c>
      <c r="N7" s="48">
        <f t="shared" si="3"/>
        <v>0.89999999999999991</v>
      </c>
      <c r="O7" s="51"/>
      <c r="P7" s="43">
        <f t="array" ref="P7:U56">MMULT(I7:N56,Sheet5!J14:O19)</f>
        <v>3.1039538000000002</v>
      </c>
      <c r="Q7" s="43">
        <v>-0.58406679999999955</v>
      </c>
      <c r="R7" s="43">
        <v>0.23402099999999948</v>
      </c>
      <c r="S7" s="43">
        <v>1.0864325999999997</v>
      </c>
      <c r="T7" s="43">
        <v>-1.3831116000000003</v>
      </c>
      <c r="U7" s="48">
        <v>-8.3433399999999908E-2</v>
      </c>
      <c r="V7" s="51"/>
      <c r="W7" s="43">
        <v>3.1039610840999998</v>
      </c>
      <c r="X7" s="43">
        <v>-0.58408160499999995</v>
      </c>
      <c r="Y7" s="43">
        <v>0.2340133479</v>
      </c>
      <c r="Z7" s="43">
        <v>1.0864508735</v>
      </c>
      <c r="AA7" s="43">
        <v>-1.3831037159999999</v>
      </c>
      <c r="AB7" s="48">
        <v>-8.3430389999999993E-2</v>
      </c>
      <c r="AC7">
        <f>P7/P$5</f>
        <v>1.2554823778280542</v>
      </c>
      <c r="AD7" s="62">
        <f>Q7/Q$5</f>
        <v>-0.31635554175755104</v>
      </c>
      <c r="AE7" s="66">
        <f t="array" ref="AE7:AF56">MMULT(AC7:AD56,'COV rotation'!A6:B7)</f>
        <v>1.2775141827124064</v>
      </c>
      <c r="AF7" s="62">
        <v>-0.21041469150371261</v>
      </c>
      <c r="AG7" s="66">
        <v>1.2775143713999999</v>
      </c>
      <c r="AH7" s="62">
        <v>-0.210424272</v>
      </c>
    </row>
    <row r="8" spans="1:34" x14ac:dyDescent="0.2">
      <c r="A8" s="44" t="s">
        <v>32</v>
      </c>
      <c r="B8" s="49">
        <v>5</v>
      </c>
      <c r="C8" s="49">
        <v>6</v>
      </c>
      <c r="D8" s="49">
        <v>7</v>
      </c>
      <c r="E8" s="49">
        <v>3</v>
      </c>
      <c r="F8" s="49">
        <v>4</v>
      </c>
      <c r="G8" s="50">
        <v>3</v>
      </c>
      <c r="H8" s="54"/>
      <c r="I8" s="43">
        <f t="shared" ref="I8:I56" si="4">B8-B$3</f>
        <v>-0.17999999999999972</v>
      </c>
      <c r="J8" s="43">
        <f t="shared" ref="J8:J56" si="5">C8-C$3</f>
        <v>0.59999999999999964</v>
      </c>
      <c r="K8" s="43">
        <f t="shared" ref="K8:K56" si="6">D8-D$3</f>
        <v>1.4800000000000004</v>
      </c>
      <c r="L8" s="43">
        <f t="shared" ref="L8:L56" si="7">E8-E$3</f>
        <v>-0.64000000000000012</v>
      </c>
      <c r="M8" s="43">
        <f t="shared" ref="M8:M56" si="8">F8-F$3</f>
        <v>-0.21999999999999975</v>
      </c>
      <c r="N8" s="48">
        <f t="shared" ref="N8:N56" si="9">G8-G$3</f>
        <v>-0.10000000000000009</v>
      </c>
      <c r="O8" s="51"/>
      <c r="P8" s="43">
        <v>-0.47377619999999993</v>
      </c>
      <c r="Q8" s="43">
        <v>1.0380532000000005</v>
      </c>
      <c r="R8" s="43">
        <v>2.170099999999954E-2</v>
      </c>
      <c r="S8" s="43">
        <v>3.9022599999999734E-2</v>
      </c>
      <c r="T8" s="43">
        <v>-0.16601160000000031</v>
      </c>
      <c r="U8" s="48">
        <v>1.3111966000000002</v>
      </c>
      <c r="V8" s="51"/>
      <c r="W8" s="43">
        <v>-0.47378035099999999</v>
      </c>
      <c r="X8" s="43">
        <v>1.0380468815999999</v>
      </c>
      <c r="Y8" s="43">
        <v>2.1705127500000001E-2</v>
      </c>
      <c r="Z8" s="43">
        <v>3.9026234799999997E-2</v>
      </c>
      <c r="AA8" s="43">
        <v>-0.16601366400000001</v>
      </c>
      <c r="AB8" s="48">
        <v>1.3111964592000001</v>
      </c>
      <c r="AC8">
        <f t="shared" ref="AC8:AC56" si="10">P8/P$5</f>
        <v>-0.19163225629657879</v>
      </c>
      <c r="AD8" s="62">
        <f t="shared" ref="AD8:AD56" si="11">Q8/Q$5</f>
        <v>0.56225397926942577</v>
      </c>
      <c r="AE8" s="66">
        <v>-0.23791264146835245</v>
      </c>
      <c r="AF8" s="62">
        <v>0.54428855743356463</v>
      </c>
      <c r="AG8" s="66">
        <v>-0.237913717</v>
      </c>
      <c r="AH8" s="62">
        <v>0.54428778609999995</v>
      </c>
    </row>
    <row r="9" spans="1:34" x14ac:dyDescent="0.2">
      <c r="A9" s="44" t="s">
        <v>33</v>
      </c>
      <c r="B9" s="49">
        <v>7</v>
      </c>
      <c r="C9" s="49">
        <v>7</v>
      </c>
      <c r="D9" s="49">
        <v>7</v>
      </c>
      <c r="E9" s="49">
        <v>2</v>
      </c>
      <c r="F9" s="49">
        <v>2</v>
      </c>
      <c r="G9" s="50">
        <v>2</v>
      </c>
      <c r="H9" s="54"/>
      <c r="I9" s="43">
        <f t="shared" si="4"/>
        <v>1.8200000000000003</v>
      </c>
      <c r="J9" s="43">
        <f t="shared" si="5"/>
        <v>1.5999999999999996</v>
      </c>
      <c r="K9" s="43">
        <f t="shared" si="6"/>
        <v>1.4800000000000004</v>
      </c>
      <c r="L9" s="43">
        <f t="shared" si="7"/>
        <v>-1.6400000000000001</v>
      </c>
      <c r="M9" s="43">
        <f t="shared" si="8"/>
        <v>-2.2199999999999998</v>
      </c>
      <c r="N9" s="48">
        <f t="shared" si="9"/>
        <v>-1.1000000000000001</v>
      </c>
      <c r="O9" s="51"/>
      <c r="P9" s="43">
        <v>-2.6188362000000001</v>
      </c>
      <c r="Q9" s="43">
        <v>2.8769532000000004</v>
      </c>
      <c r="R9" s="43">
        <v>1.1102309999999995</v>
      </c>
      <c r="S9" s="43">
        <v>0.66943259999999982</v>
      </c>
      <c r="T9" s="43">
        <v>-0.24769160000000046</v>
      </c>
      <c r="U9" s="48">
        <v>0.1161565999999998</v>
      </c>
      <c r="V9" s="51"/>
      <c r="W9" s="43">
        <v>-2.618854781</v>
      </c>
      <c r="X9" s="43">
        <v>2.8769485953</v>
      </c>
      <c r="Y9" s="43">
        <v>1.1102241613999999</v>
      </c>
      <c r="Z9" s="43">
        <v>0.66942389319999995</v>
      </c>
      <c r="AA9" s="43">
        <v>-0.24769117399999999</v>
      </c>
      <c r="AB9" s="48">
        <v>0.1161441324</v>
      </c>
      <c r="AC9">
        <f t="shared" si="10"/>
        <v>-1.0592627697996617</v>
      </c>
      <c r="AD9" s="62">
        <f t="shared" si="11"/>
        <v>1.5582808134225759</v>
      </c>
      <c r="AE9" s="66">
        <v>-1.1856838039209978</v>
      </c>
      <c r="AF9" s="62">
        <v>1.4643874570049473</v>
      </c>
      <c r="AG9" s="66">
        <v>-1.185688729</v>
      </c>
      <c r="AH9" s="62">
        <v>1.4643921715999999</v>
      </c>
    </row>
    <row r="10" spans="1:34" x14ac:dyDescent="0.2">
      <c r="A10" s="44" t="s">
        <v>34</v>
      </c>
      <c r="B10" s="49">
        <v>6</v>
      </c>
      <c r="C10" s="49">
        <v>6</v>
      </c>
      <c r="D10" s="49">
        <v>5</v>
      </c>
      <c r="E10" s="49">
        <v>2</v>
      </c>
      <c r="F10" s="49">
        <v>4</v>
      </c>
      <c r="G10" s="50">
        <v>3</v>
      </c>
      <c r="H10" s="54"/>
      <c r="I10" s="43">
        <f t="shared" si="4"/>
        <v>0.82000000000000028</v>
      </c>
      <c r="J10" s="43">
        <f t="shared" si="5"/>
        <v>0.59999999999999964</v>
      </c>
      <c r="K10" s="43">
        <f t="shared" si="6"/>
        <v>-0.51999999999999957</v>
      </c>
      <c r="L10" s="43">
        <f t="shared" si="7"/>
        <v>-1.6400000000000001</v>
      </c>
      <c r="M10" s="43">
        <f t="shared" si="8"/>
        <v>-0.21999999999999975</v>
      </c>
      <c r="N10" s="48">
        <f t="shared" si="9"/>
        <v>-0.10000000000000009</v>
      </c>
      <c r="O10" s="51"/>
      <c r="P10" s="43">
        <v>-1.2288361999999999</v>
      </c>
      <c r="Q10" s="43">
        <v>0.80675320000000039</v>
      </c>
      <c r="R10" s="43">
        <v>0.17386099999999954</v>
      </c>
      <c r="S10" s="43">
        <v>-0.64672740000000029</v>
      </c>
      <c r="T10" s="43">
        <v>1.0875483999999995</v>
      </c>
      <c r="U10" s="48">
        <v>-0.50857340000000006</v>
      </c>
      <c r="V10" s="51"/>
      <c r="W10" s="43">
        <v>-1.228840428</v>
      </c>
      <c r="X10" s="43">
        <v>0.80675766790000003</v>
      </c>
      <c r="Y10" s="43">
        <v>0.17386519249999999</v>
      </c>
      <c r="Z10" s="43">
        <v>-0.64673821300000001</v>
      </c>
      <c r="AA10" s="43">
        <v>1.0875415769000001</v>
      </c>
      <c r="AB10" s="48">
        <v>-0.50857365600000004</v>
      </c>
      <c r="AC10">
        <f t="shared" si="10"/>
        <v>-0.4970377440338159</v>
      </c>
      <c r="AD10" s="62">
        <f t="shared" si="11"/>
        <v>0.43697201356187038</v>
      </c>
      <c r="AE10" s="66">
        <v>-0.53179015420688824</v>
      </c>
      <c r="AF10" s="62">
        <v>0.39394198974774375</v>
      </c>
      <c r="AG10" s="66">
        <v>-0.53179083500000002</v>
      </c>
      <c r="AH10" s="62">
        <v>0.3939465009</v>
      </c>
    </row>
    <row r="11" spans="1:34" x14ac:dyDescent="0.2">
      <c r="A11" s="44" t="s">
        <v>35</v>
      </c>
      <c r="B11" s="49">
        <v>6</v>
      </c>
      <c r="C11" s="49">
        <v>6</v>
      </c>
      <c r="D11" s="49">
        <v>6</v>
      </c>
      <c r="E11" s="49">
        <v>6</v>
      </c>
      <c r="F11" s="49">
        <v>6</v>
      </c>
      <c r="G11" s="50">
        <v>5</v>
      </c>
      <c r="H11" s="54"/>
      <c r="I11" s="43">
        <f t="shared" si="4"/>
        <v>0.82000000000000028</v>
      </c>
      <c r="J11" s="43">
        <f t="shared" si="5"/>
        <v>0.59999999999999964</v>
      </c>
      <c r="K11" s="43">
        <f t="shared" si="6"/>
        <v>0.48000000000000043</v>
      </c>
      <c r="L11" s="43">
        <f t="shared" si="7"/>
        <v>2.36</v>
      </c>
      <c r="M11" s="43">
        <f t="shared" si="8"/>
        <v>1.7800000000000002</v>
      </c>
      <c r="N11" s="48">
        <f t="shared" si="9"/>
        <v>1.9</v>
      </c>
      <c r="O11" s="51"/>
      <c r="P11" s="43">
        <v>3.5840538000000004</v>
      </c>
      <c r="Q11" s="43">
        <v>0.7614532000000005</v>
      </c>
      <c r="R11" s="43">
        <v>0.35897099999999948</v>
      </c>
      <c r="S11" s="43">
        <v>0.11709259999999988</v>
      </c>
      <c r="T11" s="43">
        <v>2.720839999999955E-2</v>
      </c>
      <c r="U11" s="48">
        <v>-0.2054634000000001</v>
      </c>
      <c r="V11" s="51"/>
      <c r="W11" s="43">
        <v>3.5840611322</v>
      </c>
      <c r="X11" s="43">
        <v>0.76143146240000004</v>
      </c>
      <c r="Y11" s="43">
        <v>0.35897450120000002</v>
      </c>
      <c r="Z11" s="43">
        <v>0.1171075774</v>
      </c>
      <c r="AA11" s="43">
        <v>2.72037878E-2</v>
      </c>
      <c r="AB11" s="48">
        <v>-0.20545316999999999</v>
      </c>
      <c r="AC11">
        <f t="shared" si="10"/>
        <v>1.4496724748569627</v>
      </c>
      <c r="AD11" s="62">
        <f t="shared" si="11"/>
        <v>0.41243559745053338</v>
      </c>
      <c r="AE11" s="66">
        <v>1.4101701541811285</v>
      </c>
      <c r="AF11" s="62">
        <v>0.53204656115679327</v>
      </c>
      <c r="AG11" s="66">
        <v>1.4101698301000001</v>
      </c>
      <c r="AH11" s="62">
        <v>0.53203673819999997</v>
      </c>
    </row>
    <row r="12" spans="1:34" x14ac:dyDescent="0.2">
      <c r="A12" s="44" t="s">
        <v>36</v>
      </c>
      <c r="B12" s="49">
        <v>3</v>
      </c>
      <c r="C12" s="49">
        <v>5</v>
      </c>
      <c r="D12" s="49">
        <v>3</v>
      </c>
      <c r="E12" s="49">
        <v>3</v>
      </c>
      <c r="F12" s="49">
        <v>2</v>
      </c>
      <c r="G12" s="50">
        <v>4</v>
      </c>
      <c r="H12" s="54"/>
      <c r="I12" s="43">
        <f t="shared" si="4"/>
        <v>-2.1799999999999997</v>
      </c>
      <c r="J12" s="43">
        <f t="shared" si="5"/>
        <v>-0.40000000000000036</v>
      </c>
      <c r="K12" s="43">
        <f t="shared" si="6"/>
        <v>-2.5199999999999996</v>
      </c>
      <c r="L12" s="43">
        <f t="shared" si="7"/>
        <v>-0.64000000000000012</v>
      </c>
      <c r="M12" s="43">
        <f t="shared" si="8"/>
        <v>-2.2199999999999998</v>
      </c>
      <c r="N12" s="48">
        <f t="shared" si="9"/>
        <v>0.89999999999999991</v>
      </c>
      <c r="O12" s="51"/>
      <c r="P12" s="43">
        <v>-1.4870561999999998</v>
      </c>
      <c r="Q12" s="43">
        <v>-3.1306167999999999</v>
      </c>
      <c r="R12" s="43">
        <v>2.1492309999999994</v>
      </c>
      <c r="S12" s="43">
        <v>-0.73293740000000041</v>
      </c>
      <c r="T12" s="43">
        <v>0.47646839999999968</v>
      </c>
      <c r="U12" s="48">
        <v>-0.12430339999999979</v>
      </c>
      <c r="V12" s="51"/>
      <c r="W12" s="43">
        <v>-1.487041515</v>
      </c>
      <c r="X12" s="43">
        <v>-3.1305965740000001</v>
      </c>
      <c r="Y12" s="43">
        <v>2.1492291273999999</v>
      </c>
      <c r="Z12" s="43">
        <v>-0.73294789100000002</v>
      </c>
      <c r="AA12" s="43">
        <v>0.47647251369999999</v>
      </c>
      <c r="AB12" s="48">
        <v>-0.124290442</v>
      </c>
      <c r="AC12">
        <f t="shared" si="10"/>
        <v>-0.60148216572680635</v>
      </c>
      <c r="AD12" s="62">
        <f t="shared" si="11"/>
        <v>-1.6956758607051308</v>
      </c>
      <c r="AE12" s="66">
        <v>-0.45778824465355916</v>
      </c>
      <c r="AF12" s="62">
        <v>-1.7399791217414267</v>
      </c>
      <c r="AG12" s="66">
        <v>-0.45778085000000002</v>
      </c>
      <c r="AH12" s="62">
        <v>-1.7399758110000001</v>
      </c>
    </row>
    <row r="13" spans="1:34" x14ac:dyDescent="0.2">
      <c r="A13" s="44" t="s">
        <v>37</v>
      </c>
      <c r="B13" s="49">
        <v>7</v>
      </c>
      <c r="C13" s="49">
        <v>6</v>
      </c>
      <c r="D13" s="49">
        <v>7</v>
      </c>
      <c r="E13" s="49">
        <v>1</v>
      </c>
      <c r="F13" s="49">
        <v>5</v>
      </c>
      <c r="G13" s="50">
        <v>3</v>
      </c>
      <c r="H13" s="54"/>
      <c r="I13" s="43">
        <f t="shared" si="4"/>
        <v>1.8200000000000003</v>
      </c>
      <c r="J13" s="43">
        <f t="shared" si="5"/>
        <v>0.59999999999999964</v>
      </c>
      <c r="K13" s="43">
        <f t="shared" si="6"/>
        <v>1.4800000000000004</v>
      </c>
      <c r="L13" s="43">
        <f t="shared" si="7"/>
        <v>-2.64</v>
      </c>
      <c r="M13" s="43">
        <f t="shared" si="8"/>
        <v>0.78000000000000025</v>
      </c>
      <c r="N13" s="48">
        <f t="shared" si="9"/>
        <v>-0.10000000000000009</v>
      </c>
      <c r="O13" s="51"/>
      <c r="P13" s="43">
        <v>-1.1506561999999998</v>
      </c>
      <c r="Q13" s="43">
        <v>2.9006832000000005</v>
      </c>
      <c r="R13" s="43">
        <v>-0.97169900000000042</v>
      </c>
      <c r="S13" s="43">
        <v>-1.3975274000000004</v>
      </c>
      <c r="T13" s="43">
        <v>0.84698839999999975</v>
      </c>
      <c r="U13" s="48">
        <v>0.31333659999999974</v>
      </c>
      <c r="V13" s="51"/>
      <c r="W13" s="43">
        <v>-1.150667052</v>
      </c>
      <c r="X13" s="43">
        <v>2.9006781719000001</v>
      </c>
      <c r="Y13" s="43">
        <v>-0.97168613100000001</v>
      </c>
      <c r="Z13" s="43">
        <v>-1.3975380529999999</v>
      </c>
      <c r="AA13" s="43">
        <v>0.8469764394</v>
      </c>
      <c r="AB13" s="48">
        <v>0.3133302476</v>
      </c>
      <c r="AC13">
        <f t="shared" si="10"/>
        <v>-0.46541561992275554</v>
      </c>
      <c r="AD13" s="62">
        <f t="shared" si="11"/>
        <v>1.5711339956371901</v>
      </c>
      <c r="AE13" s="66">
        <v>-0.59498390188883865</v>
      </c>
      <c r="AF13" s="62">
        <v>1.5267835102171678</v>
      </c>
      <c r="AG13" s="66">
        <v>-0.59498737499999999</v>
      </c>
      <c r="AH13" s="62">
        <v>1.5267881793</v>
      </c>
    </row>
    <row r="14" spans="1:34" x14ac:dyDescent="0.2">
      <c r="A14" s="44" t="s">
        <v>38</v>
      </c>
      <c r="B14" s="49">
        <v>6</v>
      </c>
      <c r="C14" s="49">
        <v>6</v>
      </c>
      <c r="D14" s="49">
        <v>6</v>
      </c>
      <c r="E14" s="49">
        <v>6</v>
      </c>
      <c r="F14" s="49">
        <v>5</v>
      </c>
      <c r="G14" s="50">
        <v>6</v>
      </c>
      <c r="H14" s="54"/>
      <c r="I14" s="43">
        <f t="shared" si="4"/>
        <v>0.82000000000000028</v>
      </c>
      <c r="J14" s="43">
        <f t="shared" si="5"/>
        <v>0.59999999999999964</v>
      </c>
      <c r="K14" s="43">
        <f t="shared" si="6"/>
        <v>0.48000000000000043</v>
      </c>
      <c r="L14" s="43">
        <f t="shared" si="7"/>
        <v>2.36</v>
      </c>
      <c r="M14" s="43">
        <f t="shared" si="8"/>
        <v>0.78000000000000025</v>
      </c>
      <c r="N14" s="48">
        <f t="shared" si="9"/>
        <v>2.9</v>
      </c>
      <c r="O14" s="51"/>
      <c r="P14" s="43">
        <v>3.5283237999999999</v>
      </c>
      <c r="Q14" s="43">
        <v>0.70682320000000054</v>
      </c>
      <c r="R14" s="43">
        <v>1.6031809999999993</v>
      </c>
      <c r="S14" s="43">
        <v>-0.41463740000000038</v>
      </c>
      <c r="T14" s="43">
        <v>-0.37229160000000039</v>
      </c>
      <c r="U14" s="48">
        <v>-0.14618340000000007</v>
      </c>
      <c r="V14" s="51"/>
      <c r="W14" s="43">
        <v>3.5283355751999999</v>
      </c>
      <c r="X14" s="43">
        <v>0.70680025999999996</v>
      </c>
      <c r="Y14" s="43">
        <v>1.6031838811000001</v>
      </c>
      <c r="Z14" s="43">
        <v>-0.41462545200000001</v>
      </c>
      <c r="AA14" s="43">
        <v>-0.37229416500000001</v>
      </c>
      <c r="AB14" s="48">
        <v>-0.14617008500000001</v>
      </c>
      <c r="AC14">
        <f t="shared" si="10"/>
        <v>1.4271308916296743</v>
      </c>
      <c r="AD14" s="62">
        <f t="shared" si="11"/>
        <v>0.3828456545771925</v>
      </c>
      <c r="AE14" s="66">
        <v>1.3901781321274584</v>
      </c>
      <c r="AF14" s="62">
        <v>0.50067767930811535</v>
      </c>
      <c r="AG14" s="66">
        <v>1.3901797289</v>
      </c>
      <c r="AH14" s="62">
        <v>0.50066721879999998</v>
      </c>
    </row>
    <row r="15" spans="1:34" x14ac:dyDescent="0.2">
      <c r="A15" s="44" t="s">
        <v>39</v>
      </c>
      <c r="B15" s="49">
        <v>3</v>
      </c>
      <c r="C15" s="49">
        <v>3</v>
      </c>
      <c r="D15" s="49">
        <v>4</v>
      </c>
      <c r="E15" s="49">
        <v>3</v>
      </c>
      <c r="F15" s="49">
        <v>3</v>
      </c>
      <c r="G15" s="50">
        <v>3</v>
      </c>
      <c r="H15" s="54"/>
      <c r="I15" s="43">
        <f t="shared" si="4"/>
        <v>-2.1799999999999997</v>
      </c>
      <c r="J15" s="43">
        <f t="shared" si="5"/>
        <v>-2.4000000000000004</v>
      </c>
      <c r="K15" s="43">
        <f t="shared" si="6"/>
        <v>-1.5199999999999996</v>
      </c>
      <c r="L15" s="43">
        <f t="shared" si="7"/>
        <v>-0.64000000000000012</v>
      </c>
      <c r="M15" s="43">
        <f t="shared" si="8"/>
        <v>-1.2199999999999998</v>
      </c>
      <c r="N15" s="48">
        <f t="shared" si="9"/>
        <v>-0.10000000000000009</v>
      </c>
      <c r="O15" s="51"/>
      <c r="P15" s="43">
        <v>-1.4434361999999998</v>
      </c>
      <c r="Q15" s="43">
        <v>-3.2538467999999998</v>
      </c>
      <c r="R15" s="43">
        <v>-7.2449000000000555E-2</v>
      </c>
      <c r="S15" s="43">
        <v>-1.1178474000000005</v>
      </c>
      <c r="T15" s="43">
        <v>-0.89717160000000018</v>
      </c>
      <c r="U15" s="48">
        <v>-1.4633399999999878E-2</v>
      </c>
      <c r="V15" s="51"/>
      <c r="W15" s="43">
        <v>-1.443424088</v>
      </c>
      <c r="X15" s="43">
        <v>-3.2538220820000001</v>
      </c>
      <c r="Y15" s="43">
        <v>-7.2451230000000005E-2</v>
      </c>
      <c r="Z15" s="43">
        <v>-1.1178585510000001</v>
      </c>
      <c r="AA15" s="43">
        <v>-0.89716089399999999</v>
      </c>
      <c r="AB15" s="48">
        <v>-1.4634495000000001E-2</v>
      </c>
      <c r="AC15">
        <f t="shared" si="10"/>
        <v>-0.58383881635708967</v>
      </c>
      <c r="AD15" s="62">
        <f t="shared" si="11"/>
        <v>-1.7624224955263244</v>
      </c>
      <c r="AE15" s="66">
        <v>-0.43463299843639414</v>
      </c>
      <c r="AF15" s="62">
        <v>-1.8050193831800818</v>
      </c>
      <c r="AG15" s="66">
        <v>-0.43462686699999997</v>
      </c>
      <c r="AH15" s="62">
        <v>-1.8050140640000001</v>
      </c>
    </row>
    <row r="16" spans="1:34" x14ac:dyDescent="0.2">
      <c r="A16" s="44" t="s">
        <v>40</v>
      </c>
      <c r="B16" s="49">
        <v>5</v>
      </c>
      <c r="C16" s="49">
        <v>6</v>
      </c>
      <c r="D16" s="49">
        <v>7</v>
      </c>
      <c r="E16" s="49">
        <v>2</v>
      </c>
      <c r="F16" s="49">
        <v>3</v>
      </c>
      <c r="G16" s="50">
        <v>2</v>
      </c>
      <c r="H16" s="54"/>
      <c r="I16" s="43">
        <f t="shared" si="4"/>
        <v>-0.17999999999999972</v>
      </c>
      <c r="J16" s="43">
        <f t="shared" si="5"/>
        <v>0.59999999999999964</v>
      </c>
      <c r="K16" s="43">
        <f t="shared" si="6"/>
        <v>1.4800000000000004</v>
      </c>
      <c r="L16" s="43">
        <f t="shared" si="7"/>
        <v>-1.6400000000000001</v>
      </c>
      <c r="M16" s="43">
        <f t="shared" si="8"/>
        <v>-1.2199999999999998</v>
      </c>
      <c r="N16" s="48">
        <f t="shared" si="9"/>
        <v>-1.1000000000000001</v>
      </c>
      <c r="O16" s="51"/>
      <c r="P16" s="43">
        <v>-2.1874661999999998</v>
      </c>
      <c r="Q16" s="43">
        <v>1.1530532000000002</v>
      </c>
      <c r="R16" s="43">
        <v>5.5909999999995685E-3</v>
      </c>
      <c r="S16" s="43">
        <v>0.2408625999999997</v>
      </c>
      <c r="T16" s="43">
        <v>-0.26091160000000041</v>
      </c>
      <c r="U16" s="48">
        <v>1.3153366</v>
      </c>
      <c r="V16" s="51"/>
      <c r="W16" s="43">
        <v>-2.1874764189999998</v>
      </c>
      <c r="X16" s="43">
        <v>1.1530544630999999</v>
      </c>
      <c r="Y16" s="43">
        <v>5.5916378999999999E-3</v>
      </c>
      <c r="Z16" s="43">
        <v>0.2408597375</v>
      </c>
      <c r="AA16" s="43">
        <v>-0.260911224</v>
      </c>
      <c r="AB16" s="48">
        <v>1.3153299865000001</v>
      </c>
      <c r="AC16">
        <f t="shared" si="10"/>
        <v>-0.88478290694742223</v>
      </c>
      <c r="AD16" s="62">
        <f t="shared" si="11"/>
        <v>0.62454289434235633</v>
      </c>
      <c r="AE16" s="66">
        <v>-0.93384379077245128</v>
      </c>
      <c r="AF16" s="62">
        <v>0.54848007543701338</v>
      </c>
      <c r="AG16" s="66">
        <v>-0.93384572300000002</v>
      </c>
      <c r="AH16" s="62">
        <v>0.5484836582</v>
      </c>
    </row>
    <row r="17" spans="1:34" x14ac:dyDescent="0.2">
      <c r="A17" s="44" t="s">
        <v>41</v>
      </c>
      <c r="B17" s="49">
        <v>4</v>
      </c>
      <c r="C17" s="49">
        <v>4</v>
      </c>
      <c r="D17" s="49">
        <v>5</v>
      </c>
      <c r="E17" s="49">
        <v>3</v>
      </c>
      <c r="F17" s="49">
        <v>3</v>
      </c>
      <c r="G17" s="50">
        <v>2</v>
      </c>
      <c r="H17" s="54"/>
      <c r="I17" s="43">
        <f t="shared" si="4"/>
        <v>-1.1799999999999997</v>
      </c>
      <c r="J17" s="43">
        <f t="shared" si="5"/>
        <v>-1.4000000000000004</v>
      </c>
      <c r="K17" s="43">
        <f t="shared" si="6"/>
        <v>-0.51999999999999957</v>
      </c>
      <c r="L17" s="43">
        <f t="shared" si="7"/>
        <v>-0.64000000000000012</v>
      </c>
      <c r="M17" s="43">
        <f t="shared" si="8"/>
        <v>-1.2199999999999998</v>
      </c>
      <c r="N17" s="48">
        <f t="shared" si="9"/>
        <v>-1.1000000000000001</v>
      </c>
      <c r="O17" s="51"/>
      <c r="P17" s="43">
        <v>-1.7914661999999999</v>
      </c>
      <c r="Q17" s="43">
        <v>-1.6189067999999998</v>
      </c>
      <c r="R17" s="43">
        <v>-0.36468900000000037</v>
      </c>
      <c r="S17" s="43">
        <v>-6.2827400000000311E-2</v>
      </c>
      <c r="T17" s="43">
        <v>-0.87131160000000019</v>
      </c>
      <c r="U17" s="48">
        <v>6.7306600000000077E-2</v>
      </c>
      <c r="V17" s="51"/>
      <c r="W17" s="43">
        <v>-1.7914656440000001</v>
      </c>
      <c r="X17" s="43">
        <v>-1.6188896770000001</v>
      </c>
      <c r="Y17" s="43">
        <v>-0.36469486200000001</v>
      </c>
      <c r="Z17" s="43">
        <v>-6.2834850999999997E-2</v>
      </c>
      <c r="AA17" s="43">
        <v>-0.87130210500000005</v>
      </c>
      <c r="AB17" s="48">
        <v>6.72988858E-2</v>
      </c>
      <c r="AC17">
        <f t="shared" si="10"/>
        <v>-0.72460944636952662</v>
      </c>
      <c r="AD17" s="62">
        <f t="shared" si="11"/>
        <v>-0.87686911457556505</v>
      </c>
      <c r="AE17" s="66">
        <v>-0.64885797366178011</v>
      </c>
      <c r="AF17" s="62">
        <v>-0.93431345085463646</v>
      </c>
      <c r="AG17" s="66">
        <v>-0.64885612000000004</v>
      </c>
      <c r="AH17" s="62">
        <v>-0.93430828200000005</v>
      </c>
    </row>
    <row r="18" spans="1:34" x14ac:dyDescent="0.2">
      <c r="A18" s="44" t="s">
        <v>42</v>
      </c>
      <c r="B18" s="49">
        <v>5</v>
      </c>
      <c r="C18" s="49">
        <v>5</v>
      </c>
      <c r="D18" s="49">
        <v>5</v>
      </c>
      <c r="E18" s="49">
        <v>2</v>
      </c>
      <c r="F18" s="49">
        <v>3</v>
      </c>
      <c r="G18" s="50">
        <v>2</v>
      </c>
      <c r="H18" s="54"/>
      <c r="I18" s="43">
        <f t="shared" si="4"/>
        <v>-0.17999999999999972</v>
      </c>
      <c r="J18" s="43">
        <f t="shared" si="5"/>
        <v>-0.40000000000000036</v>
      </c>
      <c r="K18" s="43">
        <f t="shared" si="6"/>
        <v>-0.51999999999999957</v>
      </c>
      <c r="L18" s="43">
        <f t="shared" si="7"/>
        <v>-1.6400000000000001</v>
      </c>
      <c r="M18" s="43">
        <f t="shared" si="8"/>
        <v>-1.2199999999999998</v>
      </c>
      <c r="N18" s="48">
        <f t="shared" si="9"/>
        <v>-1.1000000000000001</v>
      </c>
      <c r="O18" s="51"/>
      <c r="P18" s="43">
        <v>-2.3669962</v>
      </c>
      <c r="Q18" s="43">
        <v>-0.34857679999999963</v>
      </c>
      <c r="R18" s="43">
        <v>-0.10346900000000048</v>
      </c>
      <c r="S18" s="43">
        <v>-0.25385740000000023</v>
      </c>
      <c r="T18" s="43">
        <v>6.0668399999999748E-2</v>
      </c>
      <c r="U18" s="48">
        <v>-0.21856339999999999</v>
      </c>
      <c r="V18" s="51"/>
      <c r="W18" s="43">
        <v>-2.3670010709999998</v>
      </c>
      <c r="X18" s="43">
        <v>-0.34856221399999998</v>
      </c>
      <c r="Y18" s="43">
        <v>-0.10347157999999999</v>
      </c>
      <c r="Z18" s="43">
        <v>-0.25386978100000002</v>
      </c>
      <c r="AA18" s="43">
        <v>6.0670955800000002E-2</v>
      </c>
      <c r="AB18" s="48">
        <v>-0.21857062199999999</v>
      </c>
      <c r="AC18">
        <f t="shared" si="10"/>
        <v>-0.95739892052709297</v>
      </c>
      <c r="AD18" s="62">
        <f t="shared" si="11"/>
        <v>-0.18880409297038195</v>
      </c>
      <c r="AE18" s="66">
        <v>-0.93828963858638359</v>
      </c>
      <c r="AF18" s="62">
        <v>-0.26808997155172182</v>
      </c>
      <c r="AG18" s="66">
        <v>-0.93828948000000001</v>
      </c>
      <c r="AH18" s="62">
        <v>-0.26808295399999998</v>
      </c>
    </row>
    <row r="19" spans="1:34" x14ac:dyDescent="0.2">
      <c r="A19" s="44" t="s">
        <v>43</v>
      </c>
      <c r="B19" s="49">
        <v>5</v>
      </c>
      <c r="C19" s="49">
        <v>4</v>
      </c>
      <c r="D19" s="49">
        <v>6</v>
      </c>
      <c r="E19" s="49">
        <v>2</v>
      </c>
      <c r="F19" s="49">
        <v>6</v>
      </c>
      <c r="G19" s="50">
        <v>4</v>
      </c>
      <c r="H19" s="54"/>
      <c r="I19" s="43">
        <f t="shared" si="4"/>
        <v>-0.17999999999999972</v>
      </c>
      <c r="J19" s="43">
        <f t="shared" si="5"/>
        <v>-1.4000000000000004</v>
      </c>
      <c r="K19" s="43">
        <f t="shared" si="6"/>
        <v>0.48000000000000043</v>
      </c>
      <c r="L19" s="43">
        <f t="shared" si="7"/>
        <v>-1.6400000000000001</v>
      </c>
      <c r="M19" s="43">
        <f t="shared" si="8"/>
        <v>1.7800000000000002</v>
      </c>
      <c r="N19" s="48">
        <f t="shared" si="9"/>
        <v>0.89999999999999991</v>
      </c>
      <c r="O19" s="51"/>
      <c r="P19" s="43">
        <v>0.32858380000000004</v>
      </c>
      <c r="Q19" s="43">
        <v>6.0323200000000354E-2</v>
      </c>
      <c r="R19" s="43">
        <v>-1.6309190000000005</v>
      </c>
      <c r="S19" s="43">
        <v>-2.3848074000000006</v>
      </c>
      <c r="T19" s="43">
        <v>0.32806839999999948</v>
      </c>
      <c r="U19" s="48">
        <v>0.56954660000000001</v>
      </c>
      <c r="V19" s="51"/>
      <c r="W19" s="43">
        <v>0.32859044630000001</v>
      </c>
      <c r="X19" s="43">
        <v>6.0326706700000003E-2</v>
      </c>
      <c r="Y19" s="43">
        <v>-1.630901537</v>
      </c>
      <c r="Z19" s="43">
        <v>-2.3848144919999998</v>
      </c>
      <c r="AA19" s="43">
        <v>0.32806078729999999</v>
      </c>
      <c r="AB19" s="48">
        <v>0.56954819479999996</v>
      </c>
      <c r="AC19">
        <f t="shared" si="10"/>
        <v>0.1329050614541292</v>
      </c>
      <c r="AD19" s="62">
        <f t="shared" si="11"/>
        <v>3.2673623319368995E-2</v>
      </c>
      <c r="AE19" s="66">
        <v>0.12971256748464849</v>
      </c>
      <c r="AF19" s="62">
        <v>4.3657426191942718E-2</v>
      </c>
      <c r="AG19" s="66">
        <v>0.1297146991</v>
      </c>
      <c r="AH19" s="62">
        <v>4.3659670800000001E-2</v>
      </c>
    </row>
    <row r="20" spans="1:34" x14ac:dyDescent="0.2">
      <c r="A20" s="44" t="s">
        <v>44</v>
      </c>
      <c r="B20" s="49">
        <v>4</v>
      </c>
      <c r="C20" s="49">
        <v>3</v>
      </c>
      <c r="D20" s="49">
        <v>6</v>
      </c>
      <c r="E20" s="49">
        <v>6</v>
      </c>
      <c r="F20" s="49">
        <v>6</v>
      </c>
      <c r="G20" s="50">
        <v>3</v>
      </c>
      <c r="H20" s="54"/>
      <c r="I20" s="43">
        <f t="shared" si="4"/>
        <v>-1.1799999999999997</v>
      </c>
      <c r="J20" s="43">
        <f t="shared" si="5"/>
        <v>-2.4000000000000004</v>
      </c>
      <c r="K20" s="43">
        <f t="shared" si="6"/>
        <v>0.48000000000000043</v>
      </c>
      <c r="L20" s="43">
        <f t="shared" si="7"/>
        <v>2.36</v>
      </c>
      <c r="M20" s="43">
        <f t="shared" si="8"/>
        <v>1.7800000000000002</v>
      </c>
      <c r="N20" s="48">
        <f t="shared" si="9"/>
        <v>-0.10000000000000009</v>
      </c>
      <c r="O20" s="51"/>
      <c r="P20" s="43">
        <v>2.3783438000000001</v>
      </c>
      <c r="Q20" s="43">
        <v>-1.7908567999999996</v>
      </c>
      <c r="R20" s="43">
        <v>-1.9889690000000004</v>
      </c>
      <c r="S20" s="43">
        <v>0.19065259999999981</v>
      </c>
      <c r="T20" s="43">
        <v>-1.7936516000000002</v>
      </c>
      <c r="U20" s="48">
        <v>0.2399166000000002</v>
      </c>
      <c r="V20" s="51"/>
      <c r="W20" s="43">
        <v>2.3783526967999999</v>
      </c>
      <c r="X20" s="43">
        <v>-1.790857514</v>
      </c>
      <c r="Y20" s="43">
        <v>-1.988971587</v>
      </c>
      <c r="Z20" s="43">
        <v>0.19066572649999999</v>
      </c>
      <c r="AA20" s="43">
        <v>-1.7936411670000001</v>
      </c>
      <c r="AB20" s="48">
        <v>0.239912032</v>
      </c>
      <c r="AC20">
        <f t="shared" si="10"/>
        <v>0.96198878002520849</v>
      </c>
      <c r="AD20" s="62">
        <f t="shared" si="11"/>
        <v>-0.97000458367809039</v>
      </c>
      <c r="AE20" s="66">
        <v>1.0396269639717446</v>
      </c>
      <c r="AF20" s="62">
        <v>-0.8862883729485489</v>
      </c>
      <c r="AG20" s="66">
        <v>1.0396282609</v>
      </c>
      <c r="AH20" s="62">
        <v>-0.88629340199999995</v>
      </c>
    </row>
    <row r="21" spans="1:34" x14ac:dyDescent="0.2">
      <c r="A21" s="44" t="s">
        <v>45</v>
      </c>
      <c r="B21" s="49">
        <v>2</v>
      </c>
      <c r="C21" s="49">
        <v>6</v>
      </c>
      <c r="D21" s="49">
        <v>5</v>
      </c>
      <c r="E21" s="49">
        <v>4</v>
      </c>
      <c r="F21" s="49">
        <v>5</v>
      </c>
      <c r="G21" s="50">
        <v>4</v>
      </c>
      <c r="H21" s="54"/>
      <c r="I21" s="43">
        <f t="shared" si="4"/>
        <v>-3.1799999999999997</v>
      </c>
      <c r="J21" s="43">
        <f t="shared" si="5"/>
        <v>0.59999999999999964</v>
      </c>
      <c r="K21" s="43">
        <f t="shared" si="6"/>
        <v>-0.51999999999999957</v>
      </c>
      <c r="L21" s="43">
        <f t="shared" si="7"/>
        <v>0.35999999999999988</v>
      </c>
      <c r="M21" s="43">
        <f t="shared" si="8"/>
        <v>0.78000000000000025</v>
      </c>
      <c r="N21" s="48">
        <f t="shared" si="9"/>
        <v>0.89999999999999991</v>
      </c>
      <c r="O21" s="51"/>
      <c r="P21" s="43">
        <v>0.97579379999999993</v>
      </c>
      <c r="Q21" s="43">
        <v>-2.3331168</v>
      </c>
      <c r="R21" s="43">
        <v>0.33915099999999954</v>
      </c>
      <c r="S21" s="43">
        <v>4.8542599999999769E-2</v>
      </c>
      <c r="T21" s="43">
        <v>1.1846083999999997</v>
      </c>
      <c r="U21" s="48">
        <v>2.0915066000000002</v>
      </c>
      <c r="V21" s="51"/>
      <c r="W21" s="43">
        <v>0.97580829150000004</v>
      </c>
      <c r="X21" s="43">
        <v>-2.3331161310000001</v>
      </c>
      <c r="Y21" s="43">
        <v>0.33916283289999999</v>
      </c>
      <c r="Z21" s="43">
        <v>4.85569317E-2</v>
      </c>
      <c r="AA21" s="43">
        <v>1.184601974</v>
      </c>
      <c r="AB21" s="48">
        <v>2.0915296457000001</v>
      </c>
      <c r="AC21">
        <f t="shared" si="10"/>
        <v>0.39468754989003785</v>
      </c>
      <c r="AD21" s="62">
        <f t="shared" si="11"/>
        <v>-1.2637157757428505</v>
      </c>
      <c r="AE21" s="66">
        <v>0.49883263565285829</v>
      </c>
      <c r="AF21" s="62">
        <v>-1.2263449045335215</v>
      </c>
      <c r="AG21" s="66">
        <v>0.49883784720000002</v>
      </c>
      <c r="AH21" s="62">
        <v>-1.226350292</v>
      </c>
    </row>
    <row r="22" spans="1:34" x14ac:dyDescent="0.2">
      <c r="A22" s="44" t="s">
        <v>46</v>
      </c>
      <c r="B22" s="49">
        <v>7</v>
      </c>
      <c r="C22" s="49">
        <v>5</v>
      </c>
      <c r="D22" s="49">
        <v>7</v>
      </c>
      <c r="E22" s="49">
        <v>7</v>
      </c>
      <c r="F22" s="49">
        <v>7</v>
      </c>
      <c r="G22" s="50">
        <v>4</v>
      </c>
      <c r="H22" s="54"/>
      <c r="I22" s="43">
        <f t="shared" si="4"/>
        <v>1.8200000000000003</v>
      </c>
      <c r="J22" s="43">
        <f t="shared" si="5"/>
        <v>-0.40000000000000036</v>
      </c>
      <c r="K22" s="43">
        <f t="shared" si="6"/>
        <v>1.4800000000000004</v>
      </c>
      <c r="L22" s="43">
        <f t="shared" si="7"/>
        <v>3.36</v>
      </c>
      <c r="M22" s="43">
        <f t="shared" si="8"/>
        <v>2.7800000000000002</v>
      </c>
      <c r="N22" s="48">
        <f t="shared" si="9"/>
        <v>0.89999999999999991</v>
      </c>
      <c r="O22" s="51"/>
      <c r="P22" s="43">
        <v>4.3682638000000003</v>
      </c>
      <c r="Q22" s="43">
        <v>1.5281732000000003</v>
      </c>
      <c r="R22" s="43">
        <v>-1.2967290000000005</v>
      </c>
      <c r="S22" s="43">
        <v>0.69409259999999984</v>
      </c>
      <c r="T22" s="43">
        <v>-1.1813316000000005</v>
      </c>
      <c r="U22" s="48">
        <v>-0.71762340000000013</v>
      </c>
      <c r="V22" s="51"/>
      <c r="W22" s="43">
        <v>4.3682643216999999</v>
      </c>
      <c r="X22" s="43">
        <v>1.5281470462</v>
      </c>
      <c r="Y22" s="43">
        <v>-1.2967313359999999</v>
      </c>
      <c r="Z22" s="43">
        <v>0.69411171400000005</v>
      </c>
      <c r="AA22" s="43">
        <v>-1.181330325</v>
      </c>
      <c r="AB22" s="48">
        <v>-0.71762724099999997</v>
      </c>
      <c r="AC22">
        <f t="shared" si="10"/>
        <v>1.7668685089978504</v>
      </c>
      <c r="AD22" s="62">
        <f t="shared" si="11"/>
        <v>0.82772391888285868</v>
      </c>
      <c r="AE22" s="66">
        <v>1.6915807612952369</v>
      </c>
      <c r="AF22" s="62">
        <v>0.97237119629897228</v>
      </c>
      <c r="AG22" s="66">
        <v>1.6915768265</v>
      </c>
      <c r="AH22" s="62">
        <v>0.97236070379999995</v>
      </c>
    </row>
    <row r="23" spans="1:34" x14ac:dyDescent="0.2">
      <c r="A23" s="44" t="s">
        <v>47</v>
      </c>
      <c r="B23" s="49">
        <v>6</v>
      </c>
      <c r="C23" s="49">
        <v>3</v>
      </c>
      <c r="D23" s="49">
        <v>5</v>
      </c>
      <c r="E23" s="49">
        <v>1</v>
      </c>
      <c r="F23" s="49">
        <v>7</v>
      </c>
      <c r="G23" s="50">
        <v>1</v>
      </c>
      <c r="H23" s="54"/>
      <c r="I23" s="43">
        <f t="shared" si="4"/>
        <v>0.82000000000000028</v>
      </c>
      <c r="J23" s="43">
        <f t="shared" si="5"/>
        <v>-2.4000000000000004</v>
      </c>
      <c r="K23" s="43">
        <f t="shared" si="6"/>
        <v>-0.51999999999999957</v>
      </c>
      <c r="L23" s="43">
        <f t="shared" si="7"/>
        <v>-2.64</v>
      </c>
      <c r="M23" s="43">
        <f t="shared" si="8"/>
        <v>2.7800000000000002</v>
      </c>
      <c r="N23" s="48">
        <f t="shared" si="9"/>
        <v>-2.1</v>
      </c>
      <c r="O23" s="51"/>
      <c r="P23" s="43">
        <v>-1.3420062000000001</v>
      </c>
      <c r="Q23" s="43">
        <v>5.6703200000000342E-2</v>
      </c>
      <c r="R23" s="43">
        <v>-4.3955790000000006</v>
      </c>
      <c r="S23" s="43">
        <v>-1.6798274000000002</v>
      </c>
      <c r="T23" s="43">
        <v>0.77408840000000001</v>
      </c>
      <c r="U23" s="48">
        <v>-1.1244734000000001</v>
      </c>
      <c r="V23" s="51"/>
      <c r="W23" s="43">
        <v>-1.3420139390000001</v>
      </c>
      <c r="X23" s="43">
        <v>5.6723602800000002E-2</v>
      </c>
      <c r="Y23" s="43">
        <v>-4.3955680450000001</v>
      </c>
      <c r="Z23" s="43">
        <v>-1.679844825</v>
      </c>
      <c r="AA23" s="43">
        <v>0.77408223789999997</v>
      </c>
      <c r="AB23" s="48">
        <v>-1.124491278</v>
      </c>
      <c r="AC23">
        <f t="shared" si="10"/>
        <v>-0.54281256861361515</v>
      </c>
      <c r="AD23" s="62">
        <f t="shared" si="11"/>
        <v>3.0712876601421087E-2</v>
      </c>
      <c r="AE23" s="66">
        <v>-0.54348143347898936</v>
      </c>
      <c r="AF23" s="62">
        <v>-1.4720627728766242E-2</v>
      </c>
      <c r="AG23" s="66">
        <v>-0.54348395500000002</v>
      </c>
      <c r="AH23" s="62">
        <v>-1.4709599E-2</v>
      </c>
    </row>
    <row r="24" spans="1:34" x14ac:dyDescent="0.2">
      <c r="A24" s="44" t="s">
        <v>48</v>
      </c>
      <c r="B24" s="49">
        <v>6</v>
      </c>
      <c r="C24" s="49">
        <v>6</v>
      </c>
      <c r="D24" s="49">
        <v>7</v>
      </c>
      <c r="E24" s="49">
        <v>7</v>
      </c>
      <c r="F24" s="49">
        <v>7</v>
      </c>
      <c r="G24" s="50">
        <v>7</v>
      </c>
      <c r="H24" s="54"/>
      <c r="I24" s="43">
        <f t="shared" si="4"/>
        <v>0.82000000000000028</v>
      </c>
      <c r="J24" s="43">
        <f t="shared" si="5"/>
        <v>0.59999999999999964</v>
      </c>
      <c r="K24" s="43">
        <f t="shared" si="6"/>
        <v>1.4800000000000004</v>
      </c>
      <c r="L24" s="43">
        <f t="shared" si="7"/>
        <v>3.36</v>
      </c>
      <c r="M24" s="43">
        <f t="shared" si="8"/>
        <v>2.7800000000000002</v>
      </c>
      <c r="N24" s="48">
        <f t="shared" si="9"/>
        <v>3.9</v>
      </c>
      <c r="O24" s="51"/>
      <c r="P24" s="43">
        <v>5.8670837999999996</v>
      </c>
      <c r="Q24" s="43">
        <v>1.2218132000000002</v>
      </c>
      <c r="R24" s="43">
        <v>0.77718099999999946</v>
      </c>
      <c r="S24" s="43">
        <v>-0.72520740000000039</v>
      </c>
      <c r="T24" s="43">
        <v>-0.32173160000000028</v>
      </c>
      <c r="U24" s="48">
        <v>0.54930659999999998</v>
      </c>
      <c r="V24" s="51"/>
      <c r="W24" s="43">
        <v>5.8671003942000004</v>
      </c>
      <c r="X24" s="43">
        <v>1.2217764102999999</v>
      </c>
      <c r="Y24" s="43">
        <v>0.77719270750000002</v>
      </c>
      <c r="Z24" s="43">
        <v>-0.72518355400000001</v>
      </c>
      <c r="AA24" s="43">
        <v>-0.32173955100000001</v>
      </c>
      <c r="AB24" s="48">
        <v>0.54932625820000003</v>
      </c>
      <c r="AC24">
        <f t="shared" si="10"/>
        <v>2.373108878147753</v>
      </c>
      <c r="AD24" s="62">
        <f t="shared" si="11"/>
        <v>0.6617862491285712</v>
      </c>
      <c r="AE24" s="66">
        <v>2.3095600946133268</v>
      </c>
      <c r="AF24" s="62">
        <v>0.85763567904582838</v>
      </c>
      <c r="AG24" s="66">
        <v>2.3095614746000002</v>
      </c>
      <c r="AH24" s="62">
        <v>0.85761903829999997</v>
      </c>
    </row>
    <row r="25" spans="1:34" x14ac:dyDescent="0.2">
      <c r="A25" s="44" t="s">
        <v>49</v>
      </c>
      <c r="B25" s="49">
        <v>6</v>
      </c>
      <c r="C25" s="49">
        <v>5</v>
      </c>
      <c r="D25" s="49">
        <v>7</v>
      </c>
      <c r="E25" s="49">
        <v>3</v>
      </c>
      <c r="F25" s="49">
        <v>7</v>
      </c>
      <c r="G25" s="50">
        <v>5</v>
      </c>
      <c r="H25" s="54"/>
      <c r="I25" s="43">
        <f t="shared" si="4"/>
        <v>0.82000000000000028</v>
      </c>
      <c r="J25" s="43">
        <f t="shared" si="5"/>
        <v>-0.40000000000000036</v>
      </c>
      <c r="K25" s="43">
        <f t="shared" si="6"/>
        <v>1.4800000000000004</v>
      </c>
      <c r="L25" s="43">
        <f t="shared" si="7"/>
        <v>-0.64000000000000012</v>
      </c>
      <c r="M25" s="43">
        <f t="shared" si="8"/>
        <v>2.7800000000000002</v>
      </c>
      <c r="N25" s="48">
        <f t="shared" si="9"/>
        <v>1.9</v>
      </c>
      <c r="O25" s="51"/>
      <c r="P25" s="43">
        <v>2.1941937999999999</v>
      </c>
      <c r="Q25" s="43">
        <v>1.5905432000000006</v>
      </c>
      <c r="R25" s="43">
        <v>-1.3530790000000004</v>
      </c>
      <c r="S25" s="43">
        <v>-2.1866474</v>
      </c>
      <c r="T25" s="43">
        <v>0.48824839999999969</v>
      </c>
      <c r="U25" s="48">
        <v>0.75890659999999988</v>
      </c>
      <c r="V25" s="51"/>
      <c r="W25" s="43">
        <v>2.1941999175000002</v>
      </c>
      <c r="X25" s="43">
        <v>1.5905287314000001</v>
      </c>
      <c r="Y25" s="43">
        <v>-1.3530580539999999</v>
      </c>
      <c r="Z25" s="43">
        <v>-2.1866449910000001</v>
      </c>
      <c r="AA25" s="43">
        <v>0.48823538160000002</v>
      </c>
      <c r="AB25" s="48">
        <v>0.75891295510000001</v>
      </c>
      <c r="AC25">
        <f t="shared" si="10"/>
        <v>0.88750407607212889</v>
      </c>
      <c r="AD25" s="62">
        <f t="shared" si="11"/>
        <v>0.86150617656197792</v>
      </c>
      <c r="AE25" s="66">
        <v>0.81246654873318913</v>
      </c>
      <c r="AF25" s="62">
        <v>0.93260628626839592</v>
      </c>
      <c r="AG25" s="66">
        <v>0.81246681080000005</v>
      </c>
      <c r="AH25" s="62">
        <v>0.9326026623</v>
      </c>
    </row>
    <row r="26" spans="1:34" x14ac:dyDescent="0.2">
      <c r="A26" s="44" t="s">
        <v>50</v>
      </c>
      <c r="B26" s="49">
        <v>5</v>
      </c>
      <c r="C26" s="49">
        <v>4</v>
      </c>
      <c r="D26" s="49">
        <v>5</v>
      </c>
      <c r="E26" s="49">
        <v>5</v>
      </c>
      <c r="F26" s="49">
        <v>5</v>
      </c>
      <c r="G26" s="50">
        <v>4</v>
      </c>
      <c r="H26" s="54"/>
      <c r="I26" s="43">
        <f t="shared" si="4"/>
        <v>-0.17999999999999972</v>
      </c>
      <c r="J26" s="43">
        <f t="shared" si="5"/>
        <v>-1.4000000000000004</v>
      </c>
      <c r="K26" s="43">
        <f t="shared" si="6"/>
        <v>-0.51999999999999957</v>
      </c>
      <c r="L26" s="43">
        <f t="shared" si="7"/>
        <v>1.3599999999999999</v>
      </c>
      <c r="M26" s="43">
        <f t="shared" si="8"/>
        <v>0.78000000000000025</v>
      </c>
      <c r="N26" s="48">
        <f t="shared" si="9"/>
        <v>0.89999999999999991</v>
      </c>
      <c r="O26" s="51"/>
      <c r="P26" s="43">
        <v>1.6776937999999999</v>
      </c>
      <c r="Q26" s="43">
        <v>-1.1402367999999996</v>
      </c>
      <c r="R26" s="43">
        <v>-0.33166900000000044</v>
      </c>
      <c r="S26" s="43">
        <v>-0.54666740000000025</v>
      </c>
      <c r="T26" s="43">
        <v>-0.77791160000000026</v>
      </c>
      <c r="U26" s="48">
        <v>-0.63402340000000001</v>
      </c>
      <c r="V26" s="51"/>
      <c r="W26" s="43">
        <v>1.6777034789</v>
      </c>
      <c r="X26" s="43">
        <v>-1.140236582</v>
      </c>
      <c r="Y26" s="43">
        <v>-0.33167001600000001</v>
      </c>
      <c r="Z26" s="43">
        <v>-0.54666530199999996</v>
      </c>
      <c r="AA26" s="43">
        <v>-0.77790691499999998</v>
      </c>
      <c r="AB26" s="48">
        <v>-0.63402243999999996</v>
      </c>
      <c r="AC26">
        <f t="shared" si="10"/>
        <v>0.67859096397999985</v>
      </c>
      <c r="AD26" s="62">
        <f t="shared" si="11"/>
        <v>-0.61760098433243682</v>
      </c>
      <c r="AE26" s="66">
        <v>0.7277922930351991</v>
      </c>
      <c r="AF26" s="62">
        <v>-0.55877996563234</v>
      </c>
      <c r="AG26" s="66">
        <v>0.72779451969999998</v>
      </c>
      <c r="AH26" s="62">
        <v>-0.55878268499999995</v>
      </c>
    </row>
    <row r="27" spans="1:34" x14ac:dyDescent="0.2">
      <c r="A27" s="44" t="s">
        <v>51</v>
      </c>
      <c r="B27" s="49">
        <v>5</v>
      </c>
      <c r="C27" s="49">
        <v>5</v>
      </c>
      <c r="D27" s="49">
        <v>7</v>
      </c>
      <c r="E27" s="49">
        <v>2</v>
      </c>
      <c r="F27" s="49">
        <v>3</v>
      </c>
      <c r="G27" s="50">
        <v>1</v>
      </c>
      <c r="H27" s="54"/>
      <c r="I27" s="43">
        <f t="shared" si="4"/>
        <v>-0.17999999999999972</v>
      </c>
      <c r="J27" s="43">
        <f t="shared" si="5"/>
        <v>-0.40000000000000036</v>
      </c>
      <c r="K27" s="43">
        <f t="shared" si="6"/>
        <v>1.4800000000000004</v>
      </c>
      <c r="L27" s="43">
        <f t="shared" si="7"/>
        <v>-1.6400000000000001</v>
      </c>
      <c r="M27" s="43">
        <f t="shared" si="8"/>
        <v>-1.2199999999999998</v>
      </c>
      <c r="N27" s="48">
        <f t="shared" si="9"/>
        <v>-2.1</v>
      </c>
      <c r="O27" s="51"/>
      <c r="P27" s="43">
        <v>-2.7281661999999995</v>
      </c>
      <c r="Q27" s="43">
        <v>0.7713032000000003</v>
      </c>
      <c r="R27" s="43">
        <v>-0.96117900000000056</v>
      </c>
      <c r="S27" s="43">
        <v>0.43028259999999996</v>
      </c>
      <c r="T27" s="43">
        <v>-0.94527160000000043</v>
      </c>
      <c r="U27" s="48">
        <v>0.9645765999999999</v>
      </c>
      <c r="V27" s="51"/>
      <c r="W27" s="43">
        <v>-2.7281795600000001</v>
      </c>
      <c r="X27" s="43">
        <v>0.77131124259999995</v>
      </c>
      <c r="Y27" s="43">
        <v>-0.96118302200000005</v>
      </c>
      <c r="Z27" s="43">
        <v>0.43027705570000002</v>
      </c>
      <c r="AA27" s="43">
        <v>-0.945265578</v>
      </c>
      <c r="AB27" s="48">
        <v>0.96456057120000005</v>
      </c>
      <c r="AC27">
        <f t="shared" si="10"/>
        <v>-1.103484397185978</v>
      </c>
      <c r="AD27" s="62">
        <f t="shared" si="11"/>
        <v>0.41777077843721472</v>
      </c>
      <c r="AE27" s="66">
        <v>-1.1345154778396673</v>
      </c>
      <c r="AF27" s="62">
        <v>0.32416796296987649</v>
      </c>
      <c r="AG27" s="66">
        <v>-1.13451828</v>
      </c>
      <c r="AH27" s="62">
        <v>0.32417414529999999</v>
      </c>
    </row>
    <row r="28" spans="1:34" x14ac:dyDescent="0.2">
      <c r="A28" s="44" t="s">
        <v>52</v>
      </c>
      <c r="B28" s="49">
        <v>6</v>
      </c>
      <c r="C28" s="49">
        <v>6</v>
      </c>
      <c r="D28" s="49">
        <v>6</v>
      </c>
      <c r="E28" s="49">
        <v>2</v>
      </c>
      <c r="F28" s="49">
        <v>2</v>
      </c>
      <c r="G28" s="50">
        <v>2</v>
      </c>
      <c r="H28" s="54"/>
      <c r="I28" s="43">
        <f t="shared" si="4"/>
        <v>0.82000000000000028</v>
      </c>
      <c r="J28" s="43">
        <f t="shared" si="5"/>
        <v>0.59999999999999964</v>
      </c>
      <c r="K28" s="43">
        <f t="shared" si="6"/>
        <v>0.48000000000000043</v>
      </c>
      <c r="L28" s="43">
        <f t="shared" si="7"/>
        <v>-1.6400000000000001</v>
      </c>
      <c r="M28" s="43">
        <f t="shared" si="8"/>
        <v>-2.2199999999999998</v>
      </c>
      <c r="N28" s="48">
        <f t="shared" si="9"/>
        <v>-1.1000000000000001</v>
      </c>
      <c r="O28" s="51"/>
      <c r="P28" s="43">
        <v>-2.7707562000000001</v>
      </c>
      <c r="Q28" s="43">
        <v>1.2317332000000003</v>
      </c>
      <c r="R28" s="43">
        <v>0.84850099999999951</v>
      </c>
      <c r="S28" s="43">
        <v>0.2694325999999998</v>
      </c>
      <c r="T28" s="43">
        <v>-0.31297160000000035</v>
      </c>
      <c r="U28" s="48">
        <v>-7.734340000000009E-2</v>
      </c>
      <c r="V28" s="51"/>
      <c r="W28" s="43">
        <v>-2.770768184</v>
      </c>
      <c r="X28" s="43">
        <v>1.2317389890999999</v>
      </c>
      <c r="Y28" s="43">
        <v>0.84849416820000001</v>
      </c>
      <c r="Z28" s="43">
        <v>0.26942089050000001</v>
      </c>
      <c r="AA28" s="43">
        <v>-0.31296820800000003</v>
      </c>
      <c r="AB28" s="48">
        <v>-7.7354154999999994E-2</v>
      </c>
      <c r="AC28">
        <f t="shared" si="10"/>
        <v>-1.1207111337668181</v>
      </c>
      <c r="AD28" s="62">
        <f t="shared" si="11"/>
        <v>0.66715934510703634</v>
      </c>
      <c r="AE28" s="66">
        <v>-1.1725066358654395</v>
      </c>
      <c r="AF28" s="62">
        <v>0.57124707892504545</v>
      </c>
      <c r="AG28" s="66">
        <v>-1.1725088349999999</v>
      </c>
      <c r="AH28" s="62">
        <v>0.57125330809999997</v>
      </c>
    </row>
    <row r="29" spans="1:34" x14ac:dyDescent="0.2">
      <c r="A29" s="44" t="s">
        <v>53</v>
      </c>
      <c r="B29" s="49">
        <v>6</v>
      </c>
      <c r="C29" s="49">
        <v>5</v>
      </c>
      <c r="D29" s="49">
        <v>6</v>
      </c>
      <c r="E29" s="49">
        <v>1</v>
      </c>
      <c r="F29" s="49">
        <v>1</v>
      </c>
      <c r="G29" s="50">
        <v>1</v>
      </c>
      <c r="H29" s="54"/>
      <c r="I29" s="43">
        <f t="shared" si="4"/>
        <v>0.82000000000000028</v>
      </c>
      <c r="J29" s="43">
        <f t="shared" si="5"/>
        <v>-0.40000000000000036</v>
      </c>
      <c r="K29" s="43">
        <f t="shared" si="6"/>
        <v>0.48000000000000043</v>
      </c>
      <c r="L29" s="43">
        <f t="shared" si="7"/>
        <v>-2.64</v>
      </c>
      <c r="M29" s="43">
        <f t="shared" si="8"/>
        <v>-3.2199999999999998</v>
      </c>
      <c r="N29" s="48">
        <f t="shared" si="9"/>
        <v>-2.1</v>
      </c>
      <c r="O29" s="51"/>
      <c r="P29" s="43">
        <v>-4.5251961999999999</v>
      </c>
      <c r="Q29" s="43">
        <v>0.97526320000000022</v>
      </c>
      <c r="R29" s="43">
        <v>0.41959099999999938</v>
      </c>
      <c r="S29" s="43">
        <v>5.6725999999998056E-3</v>
      </c>
      <c r="T29" s="43">
        <v>-1.0528116000000001</v>
      </c>
      <c r="U29" s="48">
        <v>-0.31240340000000011</v>
      </c>
      <c r="V29" s="51"/>
      <c r="W29" s="43">
        <v>-4.5252124350000003</v>
      </c>
      <c r="X29" s="43">
        <v>0.975280551</v>
      </c>
      <c r="Y29" s="43">
        <v>0.41957964399999997</v>
      </c>
      <c r="Z29" s="43">
        <v>5.6510136000000001E-3</v>
      </c>
      <c r="AA29" s="43">
        <v>-1.052801876</v>
      </c>
      <c r="AB29" s="48">
        <v>-0.31242513700000002</v>
      </c>
      <c r="AC29">
        <f t="shared" si="10"/>
        <v>-1.8303442806766244</v>
      </c>
      <c r="AD29" s="62">
        <f t="shared" si="11"/>
        <v>0.52824423163960554</v>
      </c>
      <c r="AE29" s="66">
        <v>-1.8680616650669268</v>
      </c>
      <c r="AF29" s="62">
        <v>0.37356093021581394</v>
      </c>
      <c r="AG29" s="66">
        <v>-1.8680640390000001</v>
      </c>
      <c r="AH29" s="62">
        <v>0.37357274880000002</v>
      </c>
    </row>
    <row r="30" spans="1:34" x14ac:dyDescent="0.2">
      <c r="A30" s="44" t="s">
        <v>54</v>
      </c>
      <c r="B30" s="49">
        <v>4</v>
      </c>
      <c r="C30" s="49">
        <v>6</v>
      </c>
      <c r="D30" s="49">
        <v>4</v>
      </c>
      <c r="E30" s="49">
        <v>5</v>
      </c>
      <c r="F30" s="49">
        <v>5</v>
      </c>
      <c r="G30" s="50">
        <v>5</v>
      </c>
      <c r="H30" s="54"/>
      <c r="I30" s="43">
        <f t="shared" si="4"/>
        <v>-1.1799999999999997</v>
      </c>
      <c r="J30" s="43">
        <f t="shared" si="5"/>
        <v>0.59999999999999964</v>
      </c>
      <c r="K30" s="43">
        <f t="shared" si="6"/>
        <v>-1.5199999999999996</v>
      </c>
      <c r="L30" s="43">
        <f t="shared" si="7"/>
        <v>1.3599999999999999</v>
      </c>
      <c r="M30" s="43">
        <f t="shared" si="8"/>
        <v>0.78000000000000025</v>
      </c>
      <c r="N30" s="48">
        <f t="shared" si="9"/>
        <v>1.9</v>
      </c>
      <c r="O30" s="51"/>
      <c r="P30" s="43">
        <v>2.1479737999999999</v>
      </c>
      <c r="Q30" s="43">
        <v>-1.6607667999999993</v>
      </c>
      <c r="R30" s="43">
        <v>1.1989709999999993</v>
      </c>
      <c r="S30" s="43">
        <v>-0.20488740000000027</v>
      </c>
      <c r="T30" s="43">
        <v>1.1310483999999996</v>
      </c>
      <c r="U30" s="48">
        <v>1.6366000000001546E-3</v>
      </c>
      <c r="V30" s="51"/>
      <c r="W30" s="43">
        <v>2.1479895816000001</v>
      </c>
      <c r="X30" s="43">
        <v>-1.660770928</v>
      </c>
      <c r="Y30" s="43">
        <v>1.1989767198000001</v>
      </c>
      <c r="Z30" s="43">
        <v>-0.20487886399999999</v>
      </c>
      <c r="AA30" s="43">
        <v>1.1310426206999999</v>
      </c>
      <c r="AB30" s="48">
        <v>1.6577059000000001E-3</v>
      </c>
      <c r="AC30">
        <f t="shared" si="10"/>
        <v>0.86880908276932511</v>
      </c>
      <c r="AD30" s="62">
        <f t="shared" si="11"/>
        <v>-0.89954227966211153</v>
      </c>
      <c r="AE30" s="66">
        <v>0.94088890795275049</v>
      </c>
      <c r="AF30" s="62">
        <v>-0.82385289781974425</v>
      </c>
      <c r="AG30" s="66">
        <v>0.94089336879999996</v>
      </c>
      <c r="AH30" s="62">
        <v>-0.823859173</v>
      </c>
    </row>
    <row r="31" spans="1:34" x14ac:dyDescent="0.2">
      <c r="A31" s="44" t="s">
        <v>55</v>
      </c>
      <c r="B31" s="49">
        <v>4</v>
      </c>
      <c r="C31" s="49">
        <v>6</v>
      </c>
      <c r="D31" s="49">
        <v>5</v>
      </c>
      <c r="E31" s="49">
        <v>7</v>
      </c>
      <c r="F31" s="49">
        <v>7</v>
      </c>
      <c r="G31" s="50">
        <v>1</v>
      </c>
      <c r="H31" s="54"/>
      <c r="I31" s="43">
        <f t="shared" si="4"/>
        <v>-1.1799999999999997</v>
      </c>
      <c r="J31" s="43">
        <f t="shared" si="5"/>
        <v>0.59999999999999964</v>
      </c>
      <c r="K31" s="43">
        <f t="shared" si="6"/>
        <v>-0.51999999999999957</v>
      </c>
      <c r="L31" s="43">
        <f t="shared" si="7"/>
        <v>3.36</v>
      </c>
      <c r="M31" s="43">
        <f t="shared" si="8"/>
        <v>2.7800000000000002</v>
      </c>
      <c r="N31" s="48">
        <f t="shared" si="9"/>
        <v>-2.1</v>
      </c>
      <c r="O31" s="51"/>
      <c r="P31" s="43">
        <v>2.6450437999999998</v>
      </c>
      <c r="Q31" s="43">
        <v>-1.3873667999999997</v>
      </c>
      <c r="R31" s="43">
        <v>-2.2444990000000002</v>
      </c>
      <c r="S31" s="43">
        <v>3.3361125999999999</v>
      </c>
      <c r="T31" s="43">
        <v>0.60106839999999973</v>
      </c>
      <c r="U31" s="48">
        <v>-2.8653399999999885E-2</v>
      </c>
      <c r="V31" s="51"/>
      <c r="W31" s="43">
        <v>2.6450402012000001</v>
      </c>
      <c r="X31" s="43">
        <v>-1.387373967</v>
      </c>
      <c r="Y31" s="43">
        <v>-2.2445069609999999</v>
      </c>
      <c r="Z31" s="43">
        <v>3.3361413866</v>
      </c>
      <c r="AA31" s="43">
        <v>0.60106912550000002</v>
      </c>
      <c r="AB31" s="48">
        <v>-2.8650736999999999E-2</v>
      </c>
      <c r="AC31">
        <f t="shared" si="10"/>
        <v>1.0698631788538064</v>
      </c>
      <c r="AD31" s="62">
        <f t="shared" si="11"/>
        <v>-0.75145715461046614</v>
      </c>
      <c r="AE31" s="66">
        <v>1.128875347500254</v>
      </c>
      <c r="AF31" s="62">
        <v>-0.65949641821535487</v>
      </c>
      <c r="AG31" s="66">
        <v>1.1288715060000001</v>
      </c>
      <c r="AH31" s="62">
        <v>-0.65950431499999995</v>
      </c>
    </row>
    <row r="32" spans="1:34" x14ac:dyDescent="0.2">
      <c r="A32" s="44" t="s">
        <v>56</v>
      </c>
      <c r="B32" s="49">
        <v>1</v>
      </c>
      <c r="C32" s="49">
        <v>4</v>
      </c>
      <c r="D32" s="49">
        <v>2</v>
      </c>
      <c r="E32" s="49">
        <v>4</v>
      </c>
      <c r="F32" s="49">
        <v>4</v>
      </c>
      <c r="G32" s="50">
        <v>1</v>
      </c>
      <c r="H32" s="54"/>
      <c r="I32" s="43">
        <f t="shared" si="4"/>
        <v>-4.18</v>
      </c>
      <c r="J32" s="43">
        <f t="shared" si="5"/>
        <v>-1.4000000000000004</v>
      </c>
      <c r="K32" s="43">
        <f t="shared" si="6"/>
        <v>-3.5199999999999996</v>
      </c>
      <c r="L32" s="43">
        <f t="shared" si="7"/>
        <v>0.35999999999999988</v>
      </c>
      <c r="M32" s="43">
        <f t="shared" si="8"/>
        <v>-0.21999999999999975</v>
      </c>
      <c r="N32" s="48">
        <f t="shared" si="9"/>
        <v>-2.1</v>
      </c>
      <c r="O32" s="51"/>
      <c r="P32" s="43">
        <v>-1.4111861999999999</v>
      </c>
      <c r="Q32" s="43">
        <v>-5.5757167999999995</v>
      </c>
      <c r="R32" s="43">
        <v>-1.0033090000000005</v>
      </c>
      <c r="S32" s="43">
        <v>1.2421726</v>
      </c>
      <c r="T32" s="43">
        <v>0.88372839999999997</v>
      </c>
      <c r="U32" s="48">
        <v>-2.2853399999999607E-2</v>
      </c>
      <c r="V32" s="51"/>
      <c r="W32" s="43">
        <v>-1.4111751539999999</v>
      </c>
      <c r="X32" s="43">
        <v>-5.5756824189999996</v>
      </c>
      <c r="Y32" s="43">
        <v>-1.0033154989999999</v>
      </c>
      <c r="Z32" s="43">
        <v>1.2421741726</v>
      </c>
      <c r="AA32" s="43">
        <v>0.88373618629999995</v>
      </c>
      <c r="AB32" s="48">
        <v>-2.2845790000000001E-2</v>
      </c>
      <c r="AC32">
        <f t="shared" si="10"/>
        <v>-0.57079438680245043</v>
      </c>
      <c r="AD32" s="62">
        <f t="shared" si="11"/>
        <v>-3.0200465237035901</v>
      </c>
      <c r="AE32" s="66">
        <v>-0.31661929483849666</v>
      </c>
      <c r="AF32" s="62">
        <v>-3.0571619944686632</v>
      </c>
      <c r="AG32" s="66">
        <v>-0.31661355299999999</v>
      </c>
      <c r="AH32" s="62">
        <v>-3.0571576139999999</v>
      </c>
    </row>
    <row r="33" spans="1:34" x14ac:dyDescent="0.2">
      <c r="A33" s="44" t="s">
        <v>57</v>
      </c>
      <c r="B33" s="49">
        <v>6</v>
      </c>
      <c r="C33" s="49">
        <v>7</v>
      </c>
      <c r="D33" s="49">
        <v>5</v>
      </c>
      <c r="E33" s="49">
        <v>3</v>
      </c>
      <c r="F33" s="49">
        <v>3</v>
      </c>
      <c r="G33" s="50">
        <v>4</v>
      </c>
      <c r="H33" s="54"/>
      <c r="I33" s="43">
        <f t="shared" si="4"/>
        <v>0.82000000000000028</v>
      </c>
      <c r="J33" s="43">
        <f t="shared" si="5"/>
        <v>1.5999999999999996</v>
      </c>
      <c r="K33" s="43">
        <f t="shared" si="6"/>
        <v>-0.51999999999999957</v>
      </c>
      <c r="L33" s="43">
        <f t="shared" si="7"/>
        <v>-0.64000000000000012</v>
      </c>
      <c r="M33" s="43">
        <f t="shared" si="8"/>
        <v>-1.2199999999999998</v>
      </c>
      <c r="N33" s="48">
        <f t="shared" si="9"/>
        <v>0.89999999999999991</v>
      </c>
      <c r="O33" s="51"/>
      <c r="P33" s="43">
        <v>-0.58575619999999984</v>
      </c>
      <c r="Q33" s="43">
        <v>0.93340320000000054</v>
      </c>
      <c r="R33" s="43">
        <v>1.9832509999999994</v>
      </c>
      <c r="S33" s="43">
        <v>-0.13638740000000027</v>
      </c>
      <c r="T33" s="43">
        <v>0.94954839999999985</v>
      </c>
      <c r="U33" s="48">
        <v>-0.37807340000000006</v>
      </c>
      <c r="V33" s="51"/>
      <c r="W33" s="43">
        <v>-0.58575720899999995</v>
      </c>
      <c r="X33" s="43">
        <v>0.9333992995</v>
      </c>
      <c r="Y33" s="43">
        <v>1.9832512261999999</v>
      </c>
      <c r="Z33" s="43">
        <v>-0.13639299999999999</v>
      </c>
      <c r="AA33" s="43">
        <v>0.94954284980000003</v>
      </c>
      <c r="AB33" s="48">
        <v>-0.37806631699999999</v>
      </c>
      <c r="AC33">
        <f t="shared" si="10"/>
        <v>-0.23692575153777257</v>
      </c>
      <c r="AD33" s="62">
        <f t="shared" si="11"/>
        <v>0.50557106655305895</v>
      </c>
      <c r="AE33" s="66">
        <v>-0.2783147834523963</v>
      </c>
      <c r="AF33" s="62">
        <v>0.48402148325070599</v>
      </c>
      <c r="AG33" s="66">
        <v>-0.27831455100000002</v>
      </c>
      <c r="AH33" s="62">
        <v>0.48402185819999999</v>
      </c>
    </row>
    <row r="34" spans="1:34" x14ac:dyDescent="0.2">
      <c r="A34" s="44" t="s">
        <v>58</v>
      </c>
      <c r="B34" s="49">
        <v>6</v>
      </c>
      <c r="C34" s="49">
        <v>6</v>
      </c>
      <c r="D34" s="49">
        <v>5</v>
      </c>
      <c r="E34" s="49">
        <v>1</v>
      </c>
      <c r="F34" s="49">
        <v>3</v>
      </c>
      <c r="G34" s="50">
        <v>1</v>
      </c>
      <c r="H34" s="54"/>
      <c r="I34" s="43">
        <f t="shared" si="4"/>
        <v>0.82000000000000028</v>
      </c>
      <c r="J34" s="43">
        <f t="shared" si="5"/>
        <v>0.59999999999999964</v>
      </c>
      <c r="K34" s="43">
        <f t="shared" si="6"/>
        <v>-0.51999999999999957</v>
      </c>
      <c r="L34" s="43">
        <f t="shared" si="7"/>
        <v>-2.64</v>
      </c>
      <c r="M34" s="43">
        <f t="shared" si="8"/>
        <v>-1.2199999999999998</v>
      </c>
      <c r="N34" s="48">
        <f t="shared" si="9"/>
        <v>-2.1</v>
      </c>
      <c r="O34" s="51"/>
      <c r="P34" s="43">
        <v>-3.4424761999999998</v>
      </c>
      <c r="Q34" s="43">
        <v>0.91147320000000043</v>
      </c>
      <c r="R34" s="43">
        <v>-0.39621900000000054</v>
      </c>
      <c r="S34" s="43">
        <v>0.21013259999999989</v>
      </c>
      <c r="T34" s="43">
        <v>0.95322839999999986</v>
      </c>
      <c r="U34" s="48">
        <v>-0.61599340000000002</v>
      </c>
      <c r="V34" s="51"/>
      <c r="W34" s="43">
        <v>-3.4424914559999999</v>
      </c>
      <c r="X34" s="43">
        <v>0.91148804859999999</v>
      </c>
      <c r="Y34" s="43">
        <v>-0.396221922</v>
      </c>
      <c r="Z34" s="43">
        <v>0.2101159873</v>
      </c>
      <c r="AA34" s="43">
        <v>0.95322577149999999</v>
      </c>
      <c r="AB34" s="48">
        <v>-0.61600503500000003</v>
      </c>
      <c r="AC34">
        <f t="shared" si="10"/>
        <v>-1.3924073886642525</v>
      </c>
      <c r="AD34" s="62">
        <f t="shared" si="11"/>
        <v>0.49369284127002083</v>
      </c>
      <c r="AE34" s="66">
        <v>-1.4287691106808147</v>
      </c>
      <c r="AF34" s="62">
        <v>0.37569906199673603</v>
      </c>
      <c r="AG34" s="66">
        <v>-1.4287722</v>
      </c>
      <c r="AH34" s="62">
        <v>0.37570929139999998</v>
      </c>
    </row>
    <row r="35" spans="1:34" x14ac:dyDescent="0.2">
      <c r="A35" s="44" t="s">
        <v>59</v>
      </c>
      <c r="B35" s="49">
        <v>6</v>
      </c>
      <c r="C35" s="49">
        <v>6</v>
      </c>
      <c r="D35" s="49">
        <v>6</v>
      </c>
      <c r="E35" s="49">
        <v>4</v>
      </c>
      <c r="F35" s="49">
        <v>4</v>
      </c>
      <c r="G35" s="50">
        <v>3</v>
      </c>
      <c r="H35" s="54"/>
      <c r="I35" s="43">
        <f t="shared" si="4"/>
        <v>0.82000000000000028</v>
      </c>
      <c r="J35" s="43">
        <f t="shared" si="5"/>
        <v>0.59999999999999964</v>
      </c>
      <c r="K35" s="43">
        <f t="shared" si="6"/>
        <v>0.48000000000000043</v>
      </c>
      <c r="L35" s="43">
        <f t="shared" si="7"/>
        <v>0.35999999999999988</v>
      </c>
      <c r="M35" s="43">
        <f t="shared" si="8"/>
        <v>-0.21999999999999975</v>
      </c>
      <c r="N35" s="48">
        <f t="shared" si="9"/>
        <v>-0.10000000000000009</v>
      </c>
      <c r="O35" s="51"/>
      <c r="P35" s="43">
        <v>0.15667380000000006</v>
      </c>
      <c r="Q35" s="43">
        <v>0.99145320000000048</v>
      </c>
      <c r="R35" s="43">
        <v>0.32675099999999957</v>
      </c>
      <c r="S35" s="43">
        <v>0.52077259999999981</v>
      </c>
      <c r="T35" s="43">
        <v>-0.16259160000000031</v>
      </c>
      <c r="U35" s="48">
        <v>-0.19718340000000001</v>
      </c>
      <c r="V35" s="51"/>
      <c r="W35" s="43">
        <v>0.15666899479999999</v>
      </c>
      <c r="X35" s="43">
        <v>0.99144662539999995</v>
      </c>
      <c r="Y35" s="43">
        <v>0.32674752210000002</v>
      </c>
      <c r="Z35" s="43">
        <v>0.5207745829</v>
      </c>
      <c r="AA35" s="43">
        <v>-0.162591333</v>
      </c>
      <c r="AB35" s="48">
        <v>-0.19718611599999999</v>
      </c>
      <c r="AC35">
        <f t="shared" si="10"/>
        <v>6.3371173555275551E-2</v>
      </c>
      <c r="AD35" s="62">
        <f t="shared" si="11"/>
        <v>0.53701342759639481</v>
      </c>
      <c r="AE35" s="66">
        <v>1.8307855572930541E-2</v>
      </c>
      <c r="AF35" s="62">
        <v>0.5404295971636911</v>
      </c>
      <c r="AG35" s="66">
        <v>1.8305818099999999E-2</v>
      </c>
      <c r="AH35" s="62">
        <v>0.54042848229999996</v>
      </c>
    </row>
    <row r="36" spans="1:34" x14ac:dyDescent="0.2">
      <c r="A36" s="44" t="s">
        <v>60</v>
      </c>
      <c r="B36" s="49">
        <v>2</v>
      </c>
      <c r="C36" s="49">
        <v>4</v>
      </c>
      <c r="D36" s="49">
        <v>4</v>
      </c>
      <c r="E36" s="49">
        <v>3</v>
      </c>
      <c r="F36" s="49">
        <v>4</v>
      </c>
      <c r="G36" s="50">
        <v>2</v>
      </c>
      <c r="H36" s="54"/>
      <c r="I36" s="43">
        <f t="shared" si="4"/>
        <v>-3.1799999999999997</v>
      </c>
      <c r="J36" s="43">
        <f t="shared" si="5"/>
        <v>-1.4000000000000004</v>
      </c>
      <c r="K36" s="43">
        <f t="shared" si="6"/>
        <v>-1.5199999999999996</v>
      </c>
      <c r="L36" s="43">
        <f t="shared" si="7"/>
        <v>-0.64000000000000012</v>
      </c>
      <c r="M36" s="43">
        <f t="shared" si="8"/>
        <v>-0.21999999999999975</v>
      </c>
      <c r="N36" s="48">
        <f t="shared" si="9"/>
        <v>-1.1000000000000001</v>
      </c>
      <c r="O36" s="51"/>
      <c r="P36" s="43">
        <v>-1.3887361999999999</v>
      </c>
      <c r="Q36" s="43">
        <v>-3.5364168</v>
      </c>
      <c r="R36" s="43">
        <v>-0.90465900000000032</v>
      </c>
      <c r="S36" s="43">
        <v>-4.0357400000000321E-2</v>
      </c>
      <c r="T36" s="43">
        <v>0.2436683999999999</v>
      </c>
      <c r="U36" s="48">
        <v>0.85833660000000001</v>
      </c>
      <c r="V36" s="51"/>
      <c r="W36" s="43">
        <v>-1.388727335</v>
      </c>
      <c r="X36" s="43">
        <v>-3.5363931179999999</v>
      </c>
      <c r="Y36" s="43">
        <v>-0.90465744299999995</v>
      </c>
      <c r="Z36" s="43">
        <v>-4.0358695999999999E-2</v>
      </c>
      <c r="AA36" s="43">
        <v>0.24367309640000001</v>
      </c>
      <c r="AB36" s="48">
        <v>0.85834119919999996</v>
      </c>
      <c r="AC36">
        <f t="shared" si="10"/>
        <v>-0.56171384591867823</v>
      </c>
      <c r="AD36" s="62">
        <f t="shared" si="11"/>
        <v>-1.9154744845016116</v>
      </c>
      <c r="AE36" s="66">
        <v>-0.39980506457411702</v>
      </c>
      <c r="AF36" s="62">
        <v>-1.9556893558479176</v>
      </c>
      <c r="AG36" s="66">
        <v>-0.39980019500000002</v>
      </c>
      <c r="AH36" s="62">
        <v>-1.955685455</v>
      </c>
    </row>
    <row r="37" spans="1:34" x14ac:dyDescent="0.2">
      <c r="A37" s="44" t="s">
        <v>61</v>
      </c>
      <c r="B37" s="49">
        <v>4</v>
      </c>
      <c r="C37" s="49">
        <v>6</v>
      </c>
      <c r="D37" s="49">
        <v>4</v>
      </c>
      <c r="E37" s="49">
        <v>4</v>
      </c>
      <c r="F37" s="49">
        <v>5</v>
      </c>
      <c r="G37" s="50">
        <v>2</v>
      </c>
      <c r="H37" s="54"/>
      <c r="I37" s="43">
        <f t="shared" si="4"/>
        <v>-1.1799999999999997</v>
      </c>
      <c r="J37" s="43">
        <f t="shared" si="5"/>
        <v>0.59999999999999964</v>
      </c>
      <c r="K37" s="43">
        <f t="shared" si="6"/>
        <v>-1.5199999999999996</v>
      </c>
      <c r="L37" s="43">
        <f t="shared" si="7"/>
        <v>0.35999999999999988</v>
      </c>
      <c r="M37" s="43">
        <f t="shared" si="8"/>
        <v>0.78000000000000025</v>
      </c>
      <c r="N37" s="48">
        <f t="shared" si="9"/>
        <v>-1.1000000000000001</v>
      </c>
      <c r="O37" s="51"/>
      <c r="P37" s="43">
        <v>-9.9361999999999506E-3</v>
      </c>
      <c r="Q37" s="43">
        <v>-1.5014167999999997</v>
      </c>
      <c r="R37" s="43">
        <v>-0.61531900000000039</v>
      </c>
      <c r="S37" s="43">
        <v>1.1837025999999997</v>
      </c>
      <c r="T37" s="43">
        <v>1.3962284</v>
      </c>
      <c r="U37" s="48">
        <v>-0.16506339999999989</v>
      </c>
      <c r="V37" s="51"/>
      <c r="W37" s="43">
        <v>-9.9358889999999998E-3</v>
      </c>
      <c r="X37" s="43">
        <v>-1.5014093449999999</v>
      </c>
      <c r="Y37" s="43">
        <v>-0.61531977500000001</v>
      </c>
      <c r="Z37" s="43">
        <v>1.1837083659000001</v>
      </c>
      <c r="AA37" s="43">
        <v>1.3962247676999999</v>
      </c>
      <c r="AB37" s="48">
        <v>-0.165056758</v>
      </c>
      <c r="AC37">
        <f t="shared" si="10"/>
        <v>-4.0189786338234315E-3</v>
      </c>
      <c r="AD37" s="62">
        <f t="shared" si="11"/>
        <v>-0.81323150908062036</v>
      </c>
      <c r="AE37" s="66">
        <v>6.3901973532493925E-2</v>
      </c>
      <c r="AF37" s="62">
        <v>-0.81072694372207432</v>
      </c>
      <c r="AG37" s="66">
        <v>6.3902104900000006E-2</v>
      </c>
      <c r="AH37" s="62">
        <v>-0.81072686299999996</v>
      </c>
    </row>
    <row r="38" spans="1:34" x14ac:dyDescent="0.2">
      <c r="A38" s="44" t="s">
        <v>62</v>
      </c>
      <c r="B38" s="49">
        <v>6</v>
      </c>
      <c r="C38" s="49">
        <v>5</v>
      </c>
      <c r="D38" s="49">
        <v>4</v>
      </c>
      <c r="E38" s="49">
        <v>6</v>
      </c>
      <c r="F38" s="49">
        <v>6</v>
      </c>
      <c r="G38" s="50">
        <v>5</v>
      </c>
      <c r="H38" s="54"/>
      <c r="I38" s="43">
        <f t="shared" si="4"/>
        <v>0.82000000000000028</v>
      </c>
      <c r="J38" s="43">
        <f t="shared" si="5"/>
        <v>-0.40000000000000036</v>
      </c>
      <c r="K38" s="43">
        <f t="shared" si="6"/>
        <v>-1.5199999999999996</v>
      </c>
      <c r="L38" s="43">
        <f t="shared" si="7"/>
        <v>2.36</v>
      </c>
      <c r="M38" s="43">
        <f t="shared" si="8"/>
        <v>1.7800000000000002</v>
      </c>
      <c r="N38" s="48">
        <f t="shared" si="9"/>
        <v>1.9</v>
      </c>
      <c r="O38" s="51"/>
      <c r="P38" s="43">
        <v>3.4045237999999998</v>
      </c>
      <c r="Q38" s="43">
        <v>-0.74017679999999975</v>
      </c>
      <c r="R38" s="43">
        <v>0.24991099999999955</v>
      </c>
      <c r="S38" s="43">
        <v>-0.37762739999999995</v>
      </c>
      <c r="T38" s="43">
        <v>0.34878839999999967</v>
      </c>
      <c r="U38" s="48">
        <v>-1.7393634</v>
      </c>
      <c r="V38" s="51"/>
      <c r="W38" s="43">
        <v>3.4045364810000001</v>
      </c>
      <c r="X38" s="43">
        <v>-0.74018521400000004</v>
      </c>
      <c r="Y38" s="43">
        <v>0.2499112835</v>
      </c>
      <c r="Z38" s="43">
        <v>-0.37762194100000002</v>
      </c>
      <c r="AA38" s="43">
        <v>0.34878596769999998</v>
      </c>
      <c r="AB38" s="48">
        <v>-1.739353779</v>
      </c>
      <c r="AC38">
        <f t="shared" si="10"/>
        <v>1.3770564612772918</v>
      </c>
      <c r="AD38" s="62">
        <f t="shared" si="11"/>
        <v>-0.40091138986220515</v>
      </c>
      <c r="AE38" s="66">
        <v>1.4057243063671963</v>
      </c>
      <c r="AF38" s="62">
        <v>-0.2845234858319422</v>
      </c>
      <c r="AG38" s="66">
        <v>1.4057260724</v>
      </c>
      <c r="AH38" s="62">
        <v>-0.28452987499999999</v>
      </c>
    </row>
    <row r="39" spans="1:34" x14ac:dyDescent="0.2">
      <c r="A39" s="44" t="s">
        <v>63</v>
      </c>
      <c r="B39" s="49">
        <v>7</v>
      </c>
      <c r="C39" s="49">
        <v>7</v>
      </c>
      <c r="D39" s="49">
        <v>5</v>
      </c>
      <c r="E39" s="49">
        <v>2</v>
      </c>
      <c r="F39" s="49">
        <v>2</v>
      </c>
      <c r="G39" s="50">
        <v>1</v>
      </c>
      <c r="H39" s="54"/>
      <c r="I39" s="43">
        <f t="shared" si="4"/>
        <v>1.8200000000000003</v>
      </c>
      <c r="J39" s="43">
        <f t="shared" si="5"/>
        <v>1.5999999999999996</v>
      </c>
      <c r="K39" s="43">
        <f t="shared" si="6"/>
        <v>-0.51999999999999957</v>
      </c>
      <c r="L39" s="43">
        <f t="shared" si="7"/>
        <v>-1.6400000000000001</v>
      </c>
      <c r="M39" s="43">
        <f t="shared" si="8"/>
        <v>-2.2199999999999998</v>
      </c>
      <c r="N39" s="48">
        <f t="shared" si="9"/>
        <v>-2.1</v>
      </c>
      <c r="O39" s="51"/>
      <c r="P39" s="43">
        <v>-3.2575662000000003</v>
      </c>
      <c r="Q39" s="43">
        <v>1.7365132000000005</v>
      </c>
      <c r="R39" s="43">
        <v>0.86000099999999979</v>
      </c>
      <c r="S39" s="43">
        <v>1.2953326000000001</v>
      </c>
      <c r="T39" s="43">
        <v>0.67940839999999958</v>
      </c>
      <c r="U39" s="48">
        <v>-1.2901034</v>
      </c>
      <c r="V39" s="51"/>
      <c r="W39" s="43">
        <v>-3.2575862089999998</v>
      </c>
      <c r="X39" s="43">
        <v>1.7365207373</v>
      </c>
      <c r="Y39" s="43">
        <v>0.8599883532</v>
      </c>
      <c r="Z39" s="43">
        <v>1.2953184525000001</v>
      </c>
      <c r="AA39" s="43">
        <v>0.67940886919999999</v>
      </c>
      <c r="AB39" s="48">
        <v>-1.2901168730000001</v>
      </c>
      <c r="AC39">
        <f t="shared" si="10"/>
        <v>-1.3176152810999633</v>
      </c>
      <c r="AD39" s="62">
        <f t="shared" si="11"/>
        <v>0.94056976728541863</v>
      </c>
      <c r="AE39" s="66">
        <v>-1.3915535790073696</v>
      </c>
      <c r="AF39" s="62">
        <v>0.82726063097443547</v>
      </c>
      <c r="AG39" s="66">
        <v>-1.3915586470000001</v>
      </c>
      <c r="AH39" s="62">
        <v>0.82726890870000003</v>
      </c>
    </row>
    <row r="40" spans="1:34" x14ac:dyDescent="0.2">
      <c r="A40" s="44" t="s">
        <v>64</v>
      </c>
      <c r="B40" s="49">
        <v>6</v>
      </c>
      <c r="C40" s="49">
        <v>5</v>
      </c>
      <c r="D40" s="49">
        <v>7</v>
      </c>
      <c r="E40" s="49">
        <v>3</v>
      </c>
      <c r="F40" s="49">
        <v>3</v>
      </c>
      <c r="G40" s="50">
        <v>3</v>
      </c>
      <c r="H40" s="54"/>
      <c r="I40" s="43">
        <f t="shared" si="4"/>
        <v>0.82000000000000028</v>
      </c>
      <c r="J40" s="43">
        <f t="shared" si="5"/>
        <v>-0.40000000000000036</v>
      </c>
      <c r="K40" s="43">
        <f t="shared" si="6"/>
        <v>1.4800000000000004</v>
      </c>
      <c r="L40" s="43">
        <f t="shared" si="7"/>
        <v>-0.64000000000000012</v>
      </c>
      <c r="M40" s="43">
        <f t="shared" si="8"/>
        <v>-1.2199999999999998</v>
      </c>
      <c r="N40" s="48">
        <f t="shared" si="9"/>
        <v>-0.10000000000000009</v>
      </c>
      <c r="O40" s="51"/>
      <c r="P40" s="43">
        <v>-1.0284262</v>
      </c>
      <c r="Q40" s="43">
        <v>1.3103432000000004</v>
      </c>
      <c r="R40" s="43">
        <v>0.29994099999999946</v>
      </c>
      <c r="S40" s="43">
        <v>-0.38344740000000022</v>
      </c>
      <c r="T40" s="43">
        <v>-1.3462716000000003</v>
      </c>
      <c r="U40" s="48">
        <v>0.32666659999999986</v>
      </c>
      <c r="V40" s="51"/>
      <c r="W40" s="43">
        <v>-1.0284320629999999</v>
      </c>
      <c r="X40" s="43">
        <v>1.3103407166000001</v>
      </c>
      <c r="Y40" s="43">
        <v>0.29993771460000002</v>
      </c>
      <c r="Z40" s="43">
        <v>-0.383452923</v>
      </c>
      <c r="AA40" s="43">
        <v>-1.3462658999999999</v>
      </c>
      <c r="AB40" s="48">
        <v>0.32665585819999998</v>
      </c>
      <c r="AC40">
        <f t="shared" si="10"/>
        <v>-0.4159762207145834</v>
      </c>
      <c r="AD40" s="62">
        <f t="shared" si="11"/>
        <v>0.70973788087993273</v>
      </c>
      <c r="AE40" s="66">
        <v>-0.47378838250045724</v>
      </c>
      <c r="AF40" s="62">
        <v>0.67252408434694388</v>
      </c>
      <c r="AG40" s="66">
        <v>-0.47378974800000001</v>
      </c>
      <c r="AH40" s="62">
        <v>0.67252609539999997</v>
      </c>
    </row>
    <row r="41" spans="1:34" x14ac:dyDescent="0.2">
      <c r="A41" s="44" t="s">
        <v>65</v>
      </c>
      <c r="B41" s="49">
        <v>6</v>
      </c>
      <c r="C41" s="49">
        <v>6</v>
      </c>
      <c r="D41" s="49">
        <v>6</v>
      </c>
      <c r="E41" s="49">
        <v>6</v>
      </c>
      <c r="F41" s="49">
        <v>6</v>
      </c>
      <c r="G41" s="50">
        <v>4</v>
      </c>
      <c r="H41" s="54"/>
      <c r="I41" s="43">
        <f t="shared" si="4"/>
        <v>0.82000000000000028</v>
      </c>
      <c r="J41" s="43">
        <f t="shared" si="5"/>
        <v>0.59999999999999964</v>
      </c>
      <c r="K41" s="43">
        <f t="shared" si="6"/>
        <v>0.48000000000000043</v>
      </c>
      <c r="L41" s="43">
        <f t="shared" si="7"/>
        <v>2.36</v>
      </c>
      <c r="M41" s="43">
        <f t="shared" si="8"/>
        <v>1.7800000000000002</v>
      </c>
      <c r="N41" s="48">
        <f t="shared" si="9"/>
        <v>0.89999999999999991</v>
      </c>
      <c r="O41" s="51"/>
      <c r="P41" s="43">
        <v>3.0841038000000003</v>
      </c>
      <c r="Q41" s="43">
        <v>0.75117320000000054</v>
      </c>
      <c r="R41" s="43">
        <v>-0.19499900000000037</v>
      </c>
      <c r="S41" s="43">
        <v>0.77211259999999982</v>
      </c>
      <c r="T41" s="43">
        <v>-1.2211600000000447E-2</v>
      </c>
      <c r="U41" s="48">
        <v>-0.31702340000000012</v>
      </c>
      <c r="V41" s="51"/>
      <c r="W41" s="43">
        <v>3.0841061734999999</v>
      </c>
      <c r="X41" s="43">
        <v>0.75115426159999998</v>
      </c>
      <c r="Y41" s="43">
        <v>-0.194999124</v>
      </c>
      <c r="Z41" s="43">
        <v>0.77212827520000005</v>
      </c>
      <c r="AA41" s="43">
        <v>-1.2214457E-2</v>
      </c>
      <c r="AB41" s="48">
        <v>-0.31701807700000001</v>
      </c>
      <c r="AC41">
        <f t="shared" si="10"/>
        <v>1.2474534808773694</v>
      </c>
      <c r="AD41" s="62">
        <f t="shared" si="11"/>
        <v>0.40686751008575317</v>
      </c>
      <c r="AE41" s="66">
        <v>1.2091223470113008</v>
      </c>
      <c r="AF41" s="62">
        <v>0.50961211540233664</v>
      </c>
      <c r="AG41" s="66">
        <v>1.2091204710000001</v>
      </c>
      <c r="AH41" s="62">
        <v>0.50960365659999995</v>
      </c>
    </row>
    <row r="42" spans="1:34" x14ac:dyDescent="0.2">
      <c r="A42" s="44" t="s">
        <v>66</v>
      </c>
      <c r="B42" s="49">
        <v>5</v>
      </c>
      <c r="C42" s="49">
        <v>4</v>
      </c>
      <c r="D42" s="49">
        <v>5</v>
      </c>
      <c r="E42" s="49">
        <v>3</v>
      </c>
      <c r="F42" s="49">
        <v>3</v>
      </c>
      <c r="G42" s="50">
        <v>3</v>
      </c>
      <c r="H42" s="54"/>
      <c r="I42" s="43">
        <f t="shared" si="4"/>
        <v>-0.17999999999999972</v>
      </c>
      <c r="J42" s="43">
        <f t="shared" si="5"/>
        <v>-1.4000000000000004</v>
      </c>
      <c r="K42" s="43">
        <f t="shared" si="6"/>
        <v>-0.51999999999999957</v>
      </c>
      <c r="L42" s="43">
        <f t="shared" si="7"/>
        <v>-0.64000000000000012</v>
      </c>
      <c r="M42" s="43">
        <f t="shared" si="8"/>
        <v>-1.2199999999999998</v>
      </c>
      <c r="N42" s="48">
        <f t="shared" si="9"/>
        <v>-0.10000000000000009</v>
      </c>
      <c r="O42" s="51"/>
      <c r="P42" s="43">
        <v>-1.2497361999999999</v>
      </c>
      <c r="Q42" s="43">
        <v>-0.89995679999999967</v>
      </c>
      <c r="R42" s="43">
        <v>0.1900809999999995</v>
      </c>
      <c r="S42" s="43">
        <v>-0.79800740000000026</v>
      </c>
      <c r="T42" s="43">
        <v>-0.92829160000000022</v>
      </c>
      <c r="U42" s="48">
        <v>-0.51418339999999996</v>
      </c>
      <c r="V42" s="51"/>
      <c r="W42" s="43">
        <v>-1.2497336999999999</v>
      </c>
      <c r="X42" s="43">
        <v>-0.89994421800000002</v>
      </c>
      <c r="Y42" s="43">
        <v>0.19007662989999999</v>
      </c>
      <c r="Z42" s="43">
        <v>-0.79801899499999995</v>
      </c>
      <c r="AA42" s="43">
        <v>-0.92828379000000005</v>
      </c>
      <c r="AB42" s="48">
        <v>-0.51419047900000003</v>
      </c>
      <c r="AC42">
        <f t="shared" si="10"/>
        <v>-0.50549134334209367</v>
      </c>
      <c r="AD42" s="62">
        <f t="shared" si="11"/>
        <v>-0.48745506682179524</v>
      </c>
      <c r="AE42" s="66">
        <v>-0.46302219840317094</v>
      </c>
      <c r="AF42" s="62">
        <v>-0.52796248387098565</v>
      </c>
      <c r="AG42" s="66">
        <v>-0.463020133</v>
      </c>
      <c r="AH42" s="62">
        <v>-0.52795785900000003</v>
      </c>
    </row>
    <row r="43" spans="1:34" x14ac:dyDescent="0.2">
      <c r="A43" s="44" t="s">
        <v>67</v>
      </c>
      <c r="B43" s="49">
        <v>3</v>
      </c>
      <c r="C43" s="49">
        <v>5</v>
      </c>
      <c r="D43" s="49">
        <v>3</v>
      </c>
      <c r="E43" s="49">
        <v>4</v>
      </c>
      <c r="F43" s="49">
        <v>3</v>
      </c>
      <c r="G43" s="50">
        <v>4</v>
      </c>
      <c r="H43" s="54"/>
      <c r="I43" s="43">
        <f t="shared" si="4"/>
        <v>-2.1799999999999997</v>
      </c>
      <c r="J43" s="43">
        <f t="shared" si="5"/>
        <v>-0.40000000000000036</v>
      </c>
      <c r="K43" s="43">
        <f t="shared" si="6"/>
        <v>-2.5199999999999996</v>
      </c>
      <c r="L43" s="43">
        <f t="shared" si="7"/>
        <v>0.35999999999999988</v>
      </c>
      <c r="M43" s="43">
        <f t="shared" si="8"/>
        <v>-1.2199999999999998</v>
      </c>
      <c r="N43" s="48">
        <f t="shared" si="9"/>
        <v>0.89999999999999991</v>
      </c>
      <c r="O43" s="51"/>
      <c r="P43" s="43">
        <v>-0.27331619999999984</v>
      </c>
      <c r="Q43" s="43">
        <v>-3.2558967999999995</v>
      </c>
      <c r="R43" s="43">
        <v>1.6113709999999994</v>
      </c>
      <c r="S43" s="43">
        <v>-0.27975740000000027</v>
      </c>
      <c r="T43" s="43">
        <v>0.53194839999999965</v>
      </c>
      <c r="U43" s="48">
        <v>-0.24000339999999981</v>
      </c>
      <c r="V43" s="51"/>
      <c r="W43" s="43">
        <v>-0.27330040500000002</v>
      </c>
      <c r="X43" s="43">
        <v>-3.2558813560000002</v>
      </c>
      <c r="Y43" s="43">
        <v>1.6113689917</v>
      </c>
      <c r="Z43" s="43">
        <v>-0.27976069599999998</v>
      </c>
      <c r="AA43" s="43">
        <v>0.53195182860000001</v>
      </c>
      <c r="AB43" s="48">
        <v>-0.23998887499999999</v>
      </c>
      <c r="AC43">
        <f t="shared" si="10"/>
        <v>-0.11055050905555611</v>
      </c>
      <c r="AD43" s="62">
        <f t="shared" si="11"/>
        <v>-1.7635328631428415</v>
      </c>
      <c r="AE43" s="66">
        <v>3.7095097480712061E-2</v>
      </c>
      <c r="AF43" s="62">
        <v>-1.7666050854993318</v>
      </c>
      <c r="AG43" s="66">
        <v>3.7101796899999998E-2</v>
      </c>
      <c r="AH43" s="62">
        <v>-1.7666047650000001</v>
      </c>
    </row>
    <row r="44" spans="1:34" x14ac:dyDescent="0.2">
      <c r="A44" s="44" t="s">
        <v>68</v>
      </c>
      <c r="B44" s="49">
        <v>6</v>
      </c>
      <c r="C44" s="49">
        <v>6</v>
      </c>
      <c r="D44" s="49">
        <v>6</v>
      </c>
      <c r="E44" s="49">
        <v>6</v>
      </c>
      <c r="F44" s="49">
        <v>7</v>
      </c>
      <c r="G44" s="50">
        <v>6</v>
      </c>
      <c r="H44" s="54"/>
      <c r="I44" s="43">
        <f t="shared" si="4"/>
        <v>0.82000000000000028</v>
      </c>
      <c r="J44" s="43">
        <f t="shared" si="5"/>
        <v>0.59999999999999964</v>
      </c>
      <c r="K44" s="43">
        <f t="shared" si="6"/>
        <v>0.48000000000000043</v>
      </c>
      <c r="L44" s="43">
        <f t="shared" si="7"/>
        <v>2.36</v>
      </c>
      <c r="M44" s="43">
        <f t="shared" si="8"/>
        <v>2.7800000000000002</v>
      </c>
      <c r="N44" s="48">
        <f t="shared" si="9"/>
        <v>2.9</v>
      </c>
      <c r="O44" s="51"/>
      <c r="P44" s="43">
        <v>4.6396838000000002</v>
      </c>
      <c r="Q44" s="43">
        <v>0.83664320000000048</v>
      </c>
      <c r="R44" s="43">
        <v>0.22270099999999959</v>
      </c>
      <c r="S44" s="43">
        <v>-0.66121740000000018</v>
      </c>
      <c r="T44" s="43">
        <v>0.50554839999999968</v>
      </c>
      <c r="U44" s="48">
        <v>-4.1623400000000088E-2</v>
      </c>
      <c r="V44" s="51"/>
      <c r="W44" s="43">
        <v>4.6396966066000003</v>
      </c>
      <c r="X44" s="43">
        <v>0.83661706650000001</v>
      </c>
      <c r="Y44" s="43">
        <v>0.22271237169999999</v>
      </c>
      <c r="Z44" s="43">
        <v>-0.66120078900000001</v>
      </c>
      <c r="AA44" s="43">
        <v>0.50553823070000004</v>
      </c>
      <c r="AB44" s="48">
        <v>-4.1606443E-2</v>
      </c>
      <c r="AC44">
        <f t="shared" si="10"/>
        <v>1.8766520460434373</v>
      </c>
      <c r="AD44" s="62">
        <f t="shared" si="11"/>
        <v>0.45316171505343478</v>
      </c>
      <c r="AE44" s="66">
        <v>1.8322577905744539</v>
      </c>
      <c r="AF44" s="62">
        <v>0.60828433451438457</v>
      </c>
      <c r="AG44" s="66">
        <v>1.8322586492999999</v>
      </c>
      <c r="AH44" s="62">
        <v>0.60827242069999998</v>
      </c>
    </row>
    <row r="45" spans="1:34" x14ac:dyDescent="0.2">
      <c r="A45" s="44" t="s">
        <v>69</v>
      </c>
      <c r="B45" s="49">
        <v>6</v>
      </c>
      <c r="C45" s="49">
        <v>6</v>
      </c>
      <c r="D45" s="49">
        <v>7</v>
      </c>
      <c r="E45" s="49">
        <v>4</v>
      </c>
      <c r="F45" s="49">
        <v>6</v>
      </c>
      <c r="G45" s="50">
        <v>1</v>
      </c>
      <c r="H45" s="54"/>
      <c r="I45" s="43">
        <f t="shared" si="4"/>
        <v>0.82000000000000028</v>
      </c>
      <c r="J45" s="43">
        <f t="shared" si="5"/>
        <v>0.59999999999999964</v>
      </c>
      <c r="K45" s="43">
        <f t="shared" si="6"/>
        <v>1.4800000000000004</v>
      </c>
      <c r="L45" s="43">
        <f t="shared" si="7"/>
        <v>0.35999999999999988</v>
      </c>
      <c r="M45" s="43">
        <f t="shared" si="8"/>
        <v>1.7800000000000002</v>
      </c>
      <c r="N45" s="48">
        <f t="shared" si="9"/>
        <v>-2.1</v>
      </c>
      <c r="O45" s="51"/>
      <c r="P45" s="43">
        <v>0.33752379999999982</v>
      </c>
      <c r="Q45" s="43">
        <v>1.6657932000000004</v>
      </c>
      <c r="R45" s="43">
        <v>-2.3135390000000005</v>
      </c>
      <c r="S45" s="43">
        <v>1.5987925999999999</v>
      </c>
      <c r="T45" s="43">
        <v>0.15314839999999966</v>
      </c>
      <c r="U45" s="48">
        <v>0.33160659999999986</v>
      </c>
      <c r="V45" s="51"/>
      <c r="W45" s="43">
        <v>0.33750834330000001</v>
      </c>
      <c r="X45" s="43">
        <v>1.6657843589000001</v>
      </c>
      <c r="Y45" s="43">
        <v>-2.3135401459999998</v>
      </c>
      <c r="Z45" s="43">
        <v>1.5988037111</v>
      </c>
      <c r="AA45" s="43">
        <v>0.15314542819999999</v>
      </c>
      <c r="AB45" s="48">
        <v>0.3315957631</v>
      </c>
      <c r="AC45">
        <f t="shared" si="10"/>
        <v>0.13652109867020584</v>
      </c>
      <c r="AD45" s="62">
        <f t="shared" si="11"/>
        <v>0.90226479272926507</v>
      </c>
      <c r="AE45" s="66">
        <v>6.0702883638542413E-2</v>
      </c>
      <c r="AF45" s="62">
        <v>0.91051355099907449</v>
      </c>
      <c r="AG45" s="66">
        <v>6.0696299799999999E-2</v>
      </c>
      <c r="AH45" s="62">
        <v>0.91051261179999998</v>
      </c>
    </row>
    <row r="46" spans="1:34" x14ac:dyDescent="0.2">
      <c r="A46" s="44" t="s">
        <v>70</v>
      </c>
      <c r="B46" s="49">
        <v>5</v>
      </c>
      <c r="C46" s="49">
        <v>4</v>
      </c>
      <c r="D46" s="49">
        <v>4</v>
      </c>
      <c r="E46" s="49">
        <v>4</v>
      </c>
      <c r="F46" s="49">
        <v>4</v>
      </c>
      <c r="G46" s="50">
        <v>4</v>
      </c>
      <c r="H46" s="54"/>
      <c r="I46" s="43">
        <f t="shared" si="4"/>
        <v>-0.17999999999999972</v>
      </c>
      <c r="J46" s="43">
        <f t="shared" si="5"/>
        <v>-1.4000000000000004</v>
      </c>
      <c r="K46" s="43">
        <f t="shared" si="6"/>
        <v>-1.5199999999999996</v>
      </c>
      <c r="L46" s="43">
        <f t="shared" si="7"/>
        <v>0.35999999999999988</v>
      </c>
      <c r="M46" s="43">
        <f t="shared" si="8"/>
        <v>-0.21999999999999975</v>
      </c>
      <c r="N46" s="48">
        <f t="shared" si="9"/>
        <v>0.89999999999999991</v>
      </c>
      <c r="O46" s="51"/>
      <c r="P46" s="43">
        <v>0.39456380000000002</v>
      </c>
      <c r="Q46" s="43">
        <v>-1.5800367999999998</v>
      </c>
      <c r="R46" s="43">
        <v>0.35806099999999952</v>
      </c>
      <c r="S46" s="43">
        <v>-1.0144074000000003</v>
      </c>
      <c r="T46" s="43">
        <v>-0.35013160000000021</v>
      </c>
      <c r="U46" s="48">
        <v>-1.1656733999999997</v>
      </c>
      <c r="V46" s="51"/>
      <c r="W46" s="43">
        <v>0.3945741344</v>
      </c>
      <c r="X46" s="43">
        <v>-1.580027128</v>
      </c>
      <c r="Y46" s="43">
        <v>0.358059028</v>
      </c>
      <c r="Z46" s="43">
        <v>-1.0144155669999999</v>
      </c>
      <c r="AA46" s="43">
        <v>-0.35012708599999998</v>
      </c>
      <c r="AB46" s="48">
        <v>-1.165672056</v>
      </c>
      <c r="AC46">
        <f t="shared" si="10"/>
        <v>0.15959254864839573</v>
      </c>
      <c r="AD46" s="62">
        <f t="shared" si="11"/>
        <v>-0.85581546128091446</v>
      </c>
      <c r="AE46" s="66">
        <v>0.23049796694265606</v>
      </c>
      <c r="AF46" s="62">
        <v>-0.83950019201246207</v>
      </c>
      <c r="AG46" s="66">
        <v>0.2305015933</v>
      </c>
      <c r="AH46" s="62">
        <v>-0.83949882200000003</v>
      </c>
    </row>
    <row r="47" spans="1:34" x14ac:dyDescent="0.2">
      <c r="A47" s="44" t="s">
        <v>71</v>
      </c>
      <c r="B47" s="49">
        <v>6</v>
      </c>
      <c r="C47" s="49">
        <v>6</v>
      </c>
      <c r="D47" s="49">
        <v>6</v>
      </c>
      <c r="E47" s="49">
        <v>4</v>
      </c>
      <c r="F47" s="49">
        <v>4</v>
      </c>
      <c r="G47" s="50">
        <v>3</v>
      </c>
      <c r="H47" s="54"/>
      <c r="I47" s="43">
        <f t="shared" si="4"/>
        <v>0.82000000000000028</v>
      </c>
      <c r="J47" s="43">
        <f t="shared" si="5"/>
        <v>0.59999999999999964</v>
      </c>
      <c r="K47" s="43">
        <f t="shared" si="6"/>
        <v>0.48000000000000043</v>
      </c>
      <c r="L47" s="43">
        <f t="shared" si="7"/>
        <v>0.35999999999999988</v>
      </c>
      <c r="M47" s="43">
        <f t="shared" si="8"/>
        <v>-0.21999999999999975</v>
      </c>
      <c r="N47" s="48">
        <f t="shared" si="9"/>
        <v>-0.10000000000000009</v>
      </c>
      <c r="O47" s="51"/>
      <c r="P47" s="43">
        <v>0.15667380000000006</v>
      </c>
      <c r="Q47" s="43">
        <v>0.99145320000000048</v>
      </c>
      <c r="R47" s="43">
        <v>0.32675099999999957</v>
      </c>
      <c r="S47" s="43">
        <v>0.52077259999999981</v>
      </c>
      <c r="T47" s="43">
        <v>-0.16259160000000031</v>
      </c>
      <c r="U47" s="48">
        <v>-0.19718340000000001</v>
      </c>
      <c r="V47" s="51"/>
      <c r="W47" s="43">
        <v>0.15666899479999999</v>
      </c>
      <c r="X47" s="43">
        <v>0.99144662539999995</v>
      </c>
      <c r="Y47" s="43">
        <v>0.32674752210000002</v>
      </c>
      <c r="Z47" s="43">
        <v>0.5207745829</v>
      </c>
      <c r="AA47" s="43">
        <v>-0.162591333</v>
      </c>
      <c r="AB47" s="48">
        <v>-0.19718611599999999</v>
      </c>
      <c r="AC47">
        <f t="shared" si="10"/>
        <v>6.3371173555275551E-2</v>
      </c>
      <c r="AD47" s="62">
        <f t="shared" si="11"/>
        <v>0.53701342759639481</v>
      </c>
      <c r="AE47" s="66">
        <v>1.8307855572930541E-2</v>
      </c>
      <c r="AF47" s="62">
        <v>0.5404295971636911</v>
      </c>
      <c r="AG47" s="66">
        <v>1.8305818099999999E-2</v>
      </c>
      <c r="AH47" s="62">
        <v>0.54042848229999996</v>
      </c>
    </row>
    <row r="48" spans="1:34" x14ac:dyDescent="0.2">
      <c r="A48" s="44" t="s">
        <v>72</v>
      </c>
      <c r="B48" s="49">
        <v>6</v>
      </c>
      <c r="C48" s="49">
        <v>7</v>
      </c>
      <c r="D48" s="49">
        <v>6</v>
      </c>
      <c r="E48" s="49">
        <v>5</v>
      </c>
      <c r="F48" s="49">
        <v>5</v>
      </c>
      <c r="G48" s="50">
        <v>6</v>
      </c>
      <c r="H48" s="54"/>
      <c r="I48" s="43">
        <f t="shared" si="4"/>
        <v>0.82000000000000028</v>
      </c>
      <c r="J48" s="43">
        <f t="shared" si="5"/>
        <v>1.5999999999999996</v>
      </c>
      <c r="K48" s="43">
        <f t="shared" si="6"/>
        <v>0.48000000000000043</v>
      </c>
      <c r="L48" s="43">
        <f t="shared" si="7"/>
        <v>1.3599999999999999</v>
      </c>
      <c r="M48" s="43">
        <f t="shared" si="8"/>
        <v>0.78000000000000025</v>
      </c>
      <c r="N48" s="48">
        <f t="shared" si="9"/>
        <v>2.9</v>
      </c>
      <c r="O48" s="51"/>
      <c r="P48" s="43">
        <v>2.9110138000000001</v>
      </c>
      <c r="Q48" s="43">
        <v>1.2684832000000004</v>
      </c>
      <c r="R48" s="43">
        <v>1.8636009999999996</v>
      </c>
      <c r="S48" s="43">
        <v>-0.5255074000000004</v>
      </c>
      <c r="T48" s="43">
        <v>0.65608839999999968</v>
      </c>
      <c r="U48" s="48">
        <v>0.26099660000000002</v>
      </c>
      <c r="V48" s="51"/>
      <c r="W48" s="43">
        <v>2.9110231630999999</v>
      </c>
      <c r="X48" s="43">
        <v>1.2684594652000001</v>
      </c>
      <c r="Y48" s="43">
        <v>1.8636092968</v>
      </c>
      <c r="Z48" s="43">
        <v>-0.52549693600000003</v>
      </c>
      <c r="AA48" s="43">
        <v>0.65607882620000002</v>
      </c>
      <c r="AB48" s="48">
        <v>0.26101467839999998</v>
      </c>
      <c r="AC48">
        <f t="shared" si="10"/>
        <v>1.1774423084242682</v>
      </c>
      <c r="AD48" s="62">
        <f t="shared" si="11"/>
        <v>0.68706471579338591</v>
      </c>
      <c r="AE48" s="66">
        <v>1.1159584991140734</v>
      </c>
      <c r="AF48" s="62">
        <v>0.78298463738183566</v>
      </c>
      <c r="AG48" s="66">
        <v>1.1159597406999999</v>
      </c>
      <c r="AH48" s="62">
        <v>0.78297520470000004</v>
      </c>
    </row>
    <row r="49" spans="1:34" x14ac:dyDescent="0.2">
      <c r="A49" s="44" t="s">
        <v>73</v>
      </c>
      <c r="B49" s="49">
        <v>6</v>
      </c>
      <c r="C49" s="49">
        <v>7</v>
      </c>
      <c r="D49" s="49">
        <v>6</v>
      </c>
      <c r="E49" s="49">
        <v>4</v>
      </c>
      <c r="F49" s="49">
        <v>4</v>
      </c>
      <c r="G49" s="50">
        <v>4</v>
      </c>
      <c r="H49" s="54"/>
      <c r="I49" s="43">
        <f t="shared" si="4"/>
        <v>0.82000000000000028</v>
      </c>
      <c r="J49" s="43">
        <f t="shared" si="5"/>
        <v>1.5999999999999996</v>
      </c>
      <c r="K49" s="43">
        <f t="shared" si="6"/>
        <v>0.48000000000000043</v>
      </c>
      <c r="L49" s="43">
        <f t="shared" si="7"/>
        <v>0.35999999999999988</v>
      </c>
      <c r="M49" s="43">
        <f t="shared" si="8"/>
        <v>-0.21999999999999975</v>
      </c>
      <c r="N49" s="48">
        <f t="shared" si="9"/>
        <v>0.89999999999999991</v>
      </c>
      <c r="O49" s="51"/>
      <c r="P49" s="43">
        <v>0.69737380000000004</v>
      </c>
      <c r="Q49" s="43">
        <v>1.3732032000000005</v>
      </c>
      <c r="R49" s="43">
        <v>1.2935209999999995</v>
      </c>
      <c r="S49" s="43">
        <v>0.33135259999999978</v>
      </c>
      <c r="T49" s="43">
        <v>0.52176839999999958</v>
      </c>
      <c r="U49" s="48">
        <v>0.15357659999999995</v>
      </c>
      <c r="V49" s="51"/>
      <c r="W49" s="43">
        <v>0.69737213570000001</v>
      </c>
      <c r="X49" s="43">
        <v>1.3731898458</v>
      </c>
      <c r="Y49" s="43">
        <v>1.293522182</v>
      </c>
      <c r="Z49" s="43">
        <v>0.33135726459999998</v>
      </c>
      <c r="AA49" s="43">
        <v>0.52176302070000002</v>
      </c>
      <c r="AB49" s="48">
        <v>0.1535832993</v>
      </c>
      <c r="AC49">
        <f t="shared" si="10"/>
        <v>0.28207266379383156</v>
      </c>
      <c r="AD49" s="62">
        <f t="shared" si="11"/>
        <v>0.74378554350153647</v>
      </c>
      <c r="AE49" s="66">
        <v>0.21897954264014674</v>
      </c>
      <c r="AF49" s="62">
        <v>0.76474170963082799</v>
      </c>
      <c r="AG49" s="66">
        <v>0.21897837570000001</v>
      </c>
      <c r="AH49" s="62">
        <v>0.76473799519999996</v>
      </c>
    </row>
    <row r="50" spans="1:34" x14ac:dyDescent="0.2">
      <c r="A50" s="44" t="s">
        <v>74</v>
      </c>
      <c r="B50" s="49">
        <v>6</v>
      </c>
      <c r="C50" s="49">
        <v>7</v>
      </c>
      <c r="D50" s="49">
        <v>6</v>
      </c>
      <c r="E50" s="49">
        <v>2</v>
      </c>
      <c r="F50" s="49">
        <v>2</v>
      </c>
      <c r="G50" s="50">
        <v>2</v>
      </c>
      <c r="H50" s="54"/>
      <c r="I50" s="43">
        <f t="shared" si="4"/>
        <v>0.82000000000000028</v>
      </c>
      <c r="J50" s="43">
        <f t="shared" si="5"/>
        <v>1.5999999999999996</v>
      </c>
      <c r="K50" s="43">
        <f t="shared" si="6"/>
        <v>0.48000000000000043</v>
      </c>
      <c r="L50" s="43">
        <f t="shared" si="7"/>
        <v>-1.6400000000000001</v>
      </c>
      <c r="M50" s="43">
        <f t="shared" si="8"/>
        <v>-2.2199999999999998</v>
      </c>
      <c r="N50" s="48">
        <f t="shared" si="9"/>
        <v>-1.1000000000000001</v>
      </c>
      <c r="O50" s="51"/>
      <c r="P50" s="43">
        <v>-2.7300062</v>
      </c>
      <c r="Q50" s="43">
        <v>1.6032032000000003</v>
      </c>
      <c r="R50" s="43">
        <v>1.2613009999999998</v>
      </c>
      <c r="S50" s="43">
        <v>0.73503259999999981</v>
      </c>
      <c r="T50" s="43">
        <v>0.33196839999999961</v>
      </c>
      <c r="U50" s="48">
        <v>0.16185659999999988</v>
      </c>
      <c r="V50" s="51"/>
      <c r="W50" s="43">
        <v>-2.7300200019999998</v>
      </c>
      <c r="X50" s="43">
        <v>1.6032050088000001</v>
      </c>
      <c r="Y50" s="43">
        <v>1.2612952028</v>
      </c>
      <c r="Z50" s="43">
        <v>0.73502427000000004</v>
      </c>
      <c r="AA50" s="43">
        <v>0.33196790040000002</v>
      </c>
      <c r="AB50" s="48">
        <v>0.16185035380000001</v>
      </c>
      <c r="AC50">
        <f t="shared" si="10"/>
        <v>-1.1042286375078554</v>
      </c>
      <c r="AD50" s="62">
        <f t="shared" si="11"/>
        <v>0.86836337364739768</v>
      </c>
      <c r="AE50" s="66">
        <v>-1.172882755968051</v>
      </c>
      <c r="AF50" s="62">
        <v>0.77312474563772549</v>
      </c>
      <c r="AG50" s="66">
        <v>-1.172885636</v>
      </c>
      <c r="AH50" s="62">
        <v>0.77312973939999996</v>
      </c>
    </row>
    <row r="51" spans="1:34" x14ac:dyDescent="0.2">
      <c r="A51" s="44" t="s">
        <v>75</v>
      </c>
      <c r="B51" s="49">
        <v>5</v>
      </c>
      <c r="C51" s="49">
        <v>4</v>
      </c>
      <c r="D51" s="49">
        <v>5</v>
      </c>
      <c r="E51" s="49">
        <v>1</v>
      </c>
      <c r="F51" s="49">
        <v>1</v>
      </c>
      <c r="G51" s="50">
        <v>1</v>
      </c>
      <c r="H51" s="54"/>
      <c r="I51" s="43">
        <f t="shared" si="4"/>
        <v>-0.17999999999999972</v>
      </c>
      <c r="J51" s="43">
        <f t="shared" si="5"/>
        <v>-1.4000000000000004</v>
      </c>
      <c r="K51" s="43">
        <f t="shared" si="6"/>
        <v>-0.51999999999999957</v>
      </c>
      <c r="L51" s="43">
        <f t="shared" si="7"/>
        <v>-2.64</v>
      </c>
      <c r="M51" s="43">
        <f t="shared" si="8"/>
        <v>-3.2199999999999998</v>
      </c>
      <c r="N51" s="48">
        <f t="shared" si="9"/>
        <v>-2.1</v>
      </c>
      <c r="O51" s="51"/>
      <c r="P51" s="43">
        <v>-4.6771162000000004</v>
      </c>
      <c r="Q51" s="43">
        <v>-0.66995679999999969</v>
      </c>
      <c r="R51" s="43">
        <v>0.15786099999999936</v>
      </c>
      <c r="S51" s="43">
        <v>-0.39432740000000011</v>
      </c>
      <c r="T51" s="43">
        <v>-1.1180916000000001</v>
      </c>
      <c r="U51" s="48">
        <v>-0.50590339999999989</v>
      </c>
      <c r="V51" s="51"/>
      <c r="W51" s="43">
        <v>-4.6771258370000002</v>
      </c>
      <c r="X51" s="43">
        <v>-0.669929055</v>
      </c>
      <c r="Y51" s="43">
        <v>0.15784965079999999</v>
      </c>
      <c r="Z51" s="43">
        <v>-0.39435198900000001</v>
      </c>
      <c r="AA51" s="43">
        <v>-1.1180789099999999</v>
      </c>
      <c r="AB51" s="48">
        <v>-0.50592342400000001</v>
      </c>
      <c r="AC51">
        <f t="shared" si="10"/>
        <v>-1.8917926446437809</v>
      </c>
      <c r="AD51" s="62">
        <f t="shared" si="11"/>
        <v>-0.36287723667593386</v>
      </c>
      <c r="AE51" s="66">
        <v>-1.8548844970113691</v>
      </c>
      <c r="AF51" s="62">
        <v>-0.51957944786408794</v>
      </c>
      <c r="AG51" s="66">
        <v>-1.854884145</v>
      </c>
      <c r="AH51" s="62">
        <v>-0.51956611500000005</v>
      </c>
    </row>
    <row r="52" spans="1:34" x14ac:dyDescent="0.2">
      <c r="A52" s="44" t="s">
        <v>76</v>
      </c>
      <c r="B52" s="49">
        <v>7</v>
      </c>
      <c r="C52" s="49">
        <v>7</v>
      </c>
      <c r="D52" s="49">
        <v>7</v>
      </c>
      <c r="E52" s="49">
        <v>4</v>
      </c>
      <c r="F52" s="49">
        <v>4</v>
      </c>
      <c r="G52" s="50">
        <v>3</v>
      </c>
      <c r="H52" s="54"/>
      <c r="I52" s="43">
        <f t="shared" si="4"/>
        <v>1.8200000000000003</v>
      </c>
      <c r="J52" s="43">
        <f t="shared" si="5"/>
        <v>1.5999999999999996</v>
      </c>
      <c r="K52" s="43">
        <f t="shared" si="6"/>
        <v>1.4800000000000004</v>
      </c>
      <c r="L52" s="43">
        <f t="shared" si="7"/>
        <v>0.35999999999999988</v>
      </c>
      <c r="M52" s="43">
        <f t="shared" si="8"/>
        <v>-0.21999999999999975</v>
      </c>
      <c r="N52" s="48">
        <f t="shared" si="9"/>
        <v>-0.10000000000000009</v>
      </c>
      <c r="O52" s="51"/>
      <c r="P52" s="43">
        <v>0.30859380000000003</v>
      </c>
      <c r="Q52" s="43">
        <v>2.6366732000000006</v>
      </c>
      <c r="R52" s="43">
        <v>0.58848099999999959</v>
      </c>
      <c r="S52" s="43">
        <v>0.92077259999999983</v>
      </c>
      <c r="T52" s="43">
        <v>-9.7311600000000387E-2</v>
      </c>
      <c r="U52" s="48">
        <v>-3.6834000000001473E-3</v>
      </c>
      <c r="V52" s="51"/>
      <c r="W52" s="43">
        <v>0.30858239729999998</v>
      </c>
      <c r="X52" s="43">
        <v>2.6366562314999999</v>
      </c>
      <c r="Y52" s="43">
        <v>0.58847751530000003</v>
      </c>
      <c r="Z52" s="43">
        <v>0.9207775856</v>
      </c>
      <c r="AA52" s="43">
        <v>-9.7314297999999994E-2</v>
      </c>
      <c r="AB52" s="48">
        <v>-3.6878280000000002E-3</v>
      </c>
      <c r="AC52">
        <f t="shared" si="10"/>
        <v>0.12481953752243187</v>
      </c>
      <c r="AD52" s="62">
        <f t="shared" si="11"/>
        <v>1.4281348959119342</v>
      </c>
      <c r="AE52" s="66">
        <v>5.1306875173723343E-3</v>
      </c>
      <c r="AF52" s="62">
        <v>1.4335699752435929</v>
      </c>
      <c r="AG52" s="66">
        <v>5.1259238000000004E-3</v>
      </c>
      <c r="AH52" s="62">
        <v>1.4335673459</v>
      </c>
    </row>
    <row r="53" spans="1:34" x14ac:dyDescent="0.2">
      <c r="A53" s="44" t="s">
        <v>77</v>
      </c>
      <c r="B53" s="49">
        <v>5</v>
      </c>
      <c r="C53" s="49">
        <v>6</v>
      </c>
      <c r="D53" s="49">
        <v>6</v>
      </c>
      <c r="E53" s="49">
        <v>4</v>
      </c>
      <c r="F53" s="49">
        <v>4</v>
      </c>
      <c r="G53" s="50">
        <v>3</v>
      </c>
      <c r="H53" s="54"/>
      <c r="I53" s="43">
        <f t="shared" si="4"/>
        <v>-0.17999999999999972</v>
      </c>
      <c r="J53" s="43">
        <f t="shared" si="5"/>
        <v>0.59999999999999964</v>
      </c>
      <c r="K53" s="43">
        <f t="shared" si="6"/>
        <v>0.48000000000000043</v>
      </c>
      <c r="L53" s="43">
        <f t="shared" si="7"/>
        <v>0.35999999999999988</v>
      </c>
      <c r="M53" s="43">
        <f t="shared" si="8"/>
        <v>-0.21999999999999975</v>
      </c>
      <c r="N53" s="48">
        <f t="shared" si="9"/>
        <v>-0.10000000000000009</v>
      </c>
      <c r="O53" s="51"/>
      <c r="P53" s="43">
        <v>0.11489380000000002</v>
      </c>
      <c r="Q53" s="43">
        <v>0.2827832000000004</v>
      </c>
      <c r="R53" s="43">
        <v>0.32595099999999955</v>
      </c>
      <c r="S53" s="43">
        <v>0.60093259999999971</v>
      </c>
      <c r="T53" s="43">
        <v>-6.6191600000000322E-2</v>
      </c>
      <c r="U53" s="48">
        <v>0.49586659999999999</v>
      </c>
      <c r="V53" s="51"/>
      <c r="W53" s="43">
        <v>0.114892009</v>
      </c>
      <c r="X53" s="43">
        <v>0.28277836750000002</v>
      </c>
      <c r="Y53" s="43">
        <v>0.325949655</v>
      </c>
      <c r="Z53" s="43">
        <v>0.60093802890000003</v>
      </c>
      <c r="AA53" s="43">
        <v>-6.6191402999999996E-2</v>
      </c>
      <c r="AB53" s="48">
        <v>0.49586815499999998</v>
      </c>
      <c r="AC53">
        <f t="shared" si="10"/>
        <v>4.6472064507435941E-2</v>
      </c>
      <c r="AD53" s="62">
        <f t="shared" si="11"/>
        <v>0.15316746720740521</v>
      </c>
      <c r="AE53" s="66">
        <v>3.3519887484149087E-2</v>
      </c>
      <c r="AF53" s="62">
        <v>0.15651307593449687</v>
      </c>
      <c r="AG53" s="66">
        <v>3.3519190400000003E-2</v>
      </c>
      <c r="AH53" s="62">
        <v>0.1565111408</v>
      </c>
    </row>
    <row r="54" spans="1:34" x14ac:dyDescent="0.2">
      <c r="A54" s="44" t="s">
        <v>78</v>
      </c>
      <c r="B54" s="49">
        <v>7</v>
      </c>
      <c r="C54" s="49">
        <v>6</v>
      </c>
      <c r="D54" s="49">
        <v>7</v>
      </c>
      <c r="E54" s="49">
        <v>1</v>
      </c>
      <c r="F54" s="49">
        <v>5</v>
      </c>
      <c r="G54" s="50">
        <v>1</v>
      </c>
      <c r="H54" s="54"/>
      <c r="I54" s="43">
        <f t="shared" si="4"/>
        <v>1.8200000000000003</v>
      </c>
      <c r="J54" s="43">
        <f t="shared" si="5"/>
        <v>0.59999999999999964</v>
      </c>
      <c r="K54" s="43">
        <f t="shared" si="6"/>
        <v>1.4800000000000004</v>
      </c>
      <c r="L54" s="43">
        <f t="shared" si="7"/>
        <v>-2.64</v>
      </c>
      <c r="M54" s="43">
        <f t="shared" si="8"/>
        <v>0.78000000000000025</v>
      </c>
      <c r="N54" s="48">
        <f t="shared" si="9"/>
        <v>-2.1</v>
      </c>
      <c r="O54" s="51"/>
      <c r="P54" s="43">
        <v>-2.1505561999999996</v>
      </c>
      <c r="Q54" s="43">
        <v>2.8801232000000003</v>
      </c>
      <c r="R54" s="43">
        <v>-2.0796390000000002</v>
      </c>
      <c r="S54" s="43">
        <v>-8.7487400000000104E-2</v>
      </c>
      <c r="T54" s="43">
        <v>0.76814839999999973</v>
      </c>
      <c r="U54" s="48">
        <v>9.021659999999973E-2</v>
      </c>
      <c r="V54" s="51"/>
      <c r="W54" s="43">
        <v>-2.1505769689999998</v>
      </c>
      <c r="X54" s="43">
        <v>2.8801237703</v>
      </c>
      <c r="Y54" s="43">
        <v>-2.0796333819999999</v>
      </c>
      <c r="Z54" s="43">
        <v>-8.7496657000000005E-2</v>
      </c>
      <c r="AA54" s="43">
        <v>0.76813994890000004</v>
      </c>
      <c r="AB54" s="48">
        <v>9.0200434900000001E-2</v>
      </c>
      <c r="AC54">
        <f t="shared" si="10"/>
        <v>-0.86985360788194199</v>
      </c>
      <c r="AD54" s="62">
        <f t="shared" si="11"/>
        <v>1.5599978209076295</v>
      </c>
      <c r="AE54" s="66">
        <v>-0.997079516228494</v>
      </c>
      <c r="AF54" s="62">
        <v>1.4819146187082544</v>
      </c>
      <c r="AG54" s="66">
        <v>-0.99708609299999995</v>
      </c>
      <c r="AH54" s="62">
        <v>1.4819220162</v>
      </c>
    </row>
    <row r="55" spans="1:34" x14ac:dyDescent="0.2">
      <c r="A55" s="44" t="s">
        <v>79</v>
      </c>
      <c r="B55" s="49">
        <v>4</v>
      </c>
      <c r="C55" s="49">
        <v>5</v>
      </c>
      <c r="D55" s="49">
        <v>5</v>
      </c>
      <c r="E55" s="49">
        <v>3</v>
      </c>
      <c r="F55" s="49">
        <v>2</v>
      </c>
      <c r="G55" s="50">
        <v>3</v>
      </c>
      <c r="H55" s="54"/>
      <c r="I55" s="43">
        <f t="shared" si="4"/>
        <v>-1.1799999999999997</v>
      </c>
      <c r="J55" s="43">
        <f t="shared" si="5"/>
        <v>-0.40000000000000036</v>
      </c>
      <c r="K55" s="43">
        <f t="shared" si="6"/>
        <v>-0.51999999999999957</v>
      </c>
      <c r="L55" s="43">
        <f t="shared" si="7"/>
        <v>-0.64000000000000012</v>
      </c>
      <c r="M55" s="43">
        <f t="shared" si="8"/>
        <v>-2.2199999999999998</v>
      </c>
      <c r="N55" s="48">
        <f t="shared" si="9"/>
        <v>-0.10000000000000009</v>
      </c>
      <c r="O55" s="51"/>
      <c r="P55" s="43">
        <v>-1.8064461999999999</v>
      </c>
      <c r="Q55" s="43">
        <v>-1.3020667999999997</v>
      </c>
      <c r="R55" s="43">
        <v>1.2923209999999994</v>
      </c>
      <c r="S55" s="43">
        <v>-0.12895740000000028</v>
      </c>
      <c r="T55" s="43">
        <v>-0.62587160000000031</v>
      </c>
      <c r="U55" s="48">
        <v>0.36578660000000007</v>
      </c>
      <c r="V55" s="51"/>
      <c r="W55" s="43">
        <v>-1.806443019</v>
      </c>
      <c r="X55" s="43">
        <v>-1.3020548599999999</v>
      </c>
      <c r="Y55" s="43">
        <v>1.2923155522000001</v>
      </c>
      <c r="Z55" s="43">
        <v>-0.12896450100000001</v>
      </c>
      <c r="AA55" s="43">
        <v>-0.62586394899999997</v>
      </c>
      <c r="AB55" s="48">
        <v>0.36578648000000002</v>
      </c>
      <c r="AC55">
        <f t="shared" si="10"/>
        <v>-0.73066853333785198</v>
      </c>
      <c r="AD55" s="62">
        <f t="shared" si="11"/>
        <v>-0.70525502890854452</v>
      </c>
      <c r="AE55" s="66">
        <v>-0.66922611581806157</v>
      </c>
      <c r="AF55" s="62">
        <v>-0.76380466599063412</v>
      </c>
      <c r="AG55" s="66">
        <v>-0.66922302199999995</v>
      </c>
      <c r="AH55" s="62">
        <v>-0.76380137000000003</v>
      </c>
    </row>
    <row r="56" spans="1:34" x14ac:dyDescent="0.2">
      <c r="A56" s="44" t="s">
        <v>80</v>
      </c>
      <c r="B56" s="49">
        <v>4</v>
      </c>
      <c r="C56" s="49">
        <v>5</v>
      </c>
      <c r="D56" s="49">
        <v>5</v>
      </c>
      <c r="E56" s="49">
        <v>5</v>
      </c>
      <c r="F56" s="49">
        <v>4</v>
      </c>
      <c r="G56" s="50">
        <v>4</v>
      </c>
      <c r="H56" s="54"/>
      <c r="I56" s="43">
        <f t="shared" si="4"/>
        <v>-1.1799999999999997</v>
      </c>
      <c r="J56" s="43">
        <f t="shared" si="5"/>
        <v>-0.40000000000000036</v>
      </c>
      <c r="K56" s="43">
        <f t="shared" si="6"/>
        <v>-0.51999999999999957</v>
      </c>
      <c r="L56" s="43">
        <f t="shared" si="7"/>
        <v>1.3599999999999999</v>
      </c>
      <c r="M56" s="43">
        <f t="shared" si="8"/>
        <v>-0.21999999999999975</v>
      </c>
      <c r="N56" s="48">
        <f t="shared" si="9"/>
        <v>0.89999999999999991</v>
      </c>
      <c r="O56" s="51"/>
      <c r="P56" s="43">
        <v>1.1209838000000001</v>
      </c>
      <c r="Q56" s="43">
        <v>-1.5423467999999998</v>
      </c>
      <c r="R56" s="43">
        <v>0.77057099999999945</v>
      </c>
      <c r="S56" s="43">
        <v>0.12238259999999979</v>
      </c>
      <c r="T56" s="43">
        <v>-0.47549160000000035</v>
      </c>
      <c r="U56" s="48">
        <v>0.24594660000000007</v>
      </c>
      <c r="V56" s="51"/>
      <c r="W56" s="43">
        <v>1.1209941595999999</v>
      </c>
      <c r="X56" s="43">
        <v>-1.5423472229999999</v>
      </c>
      <c r="Y56" s="43">
        <v>0.77056890609999995</v>
      </c>
      <c r="Z56" s="43">
        <v>0.12238919180000001</v>
      </c>
      <c r="AA56" s="43">
        <v>-0.47548707400000001</v>
      </c>
      <c r="AB56" s="48">
        <v>0.2459545192</v>
      </c>
      <c r="AC56">
        <f t="shared" si="10"/>
        <v>0.45341377398424165</v>
      </c>
      <c r="AD56" s="62">
        <f t="shared" si="11"/>
        <v>-0.83540094641918616</v>
      </c>
      <c r="AE56" s="66">
        <v>0.52158837562030846</v>
      </c>
      <c r="AF56" s="62">
        <v>-0.79462214775198858</v>
      </c>
      <c r="AG56" s="66">
        <v>0.52159163050000001</v>
      </c>
      <c r="AH56" s="62">
        <v>-0.79462619599999995</v>
      </c>
    </row>
  </sheetData>
  <mergeCells count="11">
    <mergeCell ref="AE1:AF1"/>
    <mergeCell ref="AE2:AF2"/>
    <mergeCell ref="AG1:AH1"/>
    <mergeCell ref="AG2:AH2"/>
    <mergeCell ref="L1:U1"/>
    <mergeCell ref="B2:G2"/>
    <mergeCell ref="I2:N2"/>
    <mergeCell ref="P2:U2"/>
    <mergeCell ref="W2:AB2"/>
    <mergeCell ref="AC1:AD1"/>
    <mergeCell ref="AC2:AD2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P39"/>
  <sheetViews>
    <sheetView topLeftCell="E1" zoomScale="110" zoomScaleNormal="110" workbookViewId="0">
      <selection activeCell="P12" sqref="P12"/>
    </sheetView>
  </sheetViews>
  <sheetFormatPr defaultRowHeight="12.75" x14ac:dyDescent="0.2"/>
  <cols>
    <col min="1" max="1" width="4.85546875" customWidth="1"/>
    <col min="10" max="10" width="11.42578125" bestFit="1" customWidth="1"/>
  </cols>
  <sheetData>
    <row r="1" spans="1:16" ht="19.5" x14ac:dyDescent="0.35">
      <c r="A1" t="s">
        <v>7</v>
      </c>
      <c r="H1" s="21" t="s">
        <v>81</v>
      </c>
    </row>
    <row r="2" spans="1:16" x14ac:dyDescent="0.2"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I2">
        <f>'POI exercise'!H4</f>
        <v>13.070612244897962</v>
      </c>
      <c r="J2">
        <f>SUM(J3:J9)</f>
        <v>13.070612021578688</v>
      </c>
      <c r="K2">
        <f>I2-J2</f>
        <v>2.2331927418406394E-7</v>
      </c>
    </row>
    <row r="3" spans="1:16" x14ac:dyDescent="0.2">
      <c r="A3" t="s">
        <v>1</v>
      </c>
      <c r="B3">
        <v>1.9465306122448967</v>
      </c>
      <c r="C3">
        <v>0.76326530612244914</v>
      </c>
      <c r="D3">
        <v>1.210612244897959</v>
      </c>
      <c r="E3">
        <v>-0.26040816326530625</v>
      </c>
      <c r="F3">
        <v>0.26571428571428579</v>
      </c>
      <c r="G3">
        <v>0.16530612244897946</v>
      </c>
      <c r="K3" t="s">
        <v>17</v>
      </c>
      <c r="L3" t="s">
        <v>18</v>
      </c>
    </row>
    <row r="4" spans="1:16" x14ac:dyDescent="0.2">
      <c r="A4" t="s">
        <v>2</v>
      </c>
      <c r="B4">
        <v>0.76326530612244914</v>
      </c>
      <c r="C4">
        <v>1.2244897959183678</v>
      </c>
      <c r="D4">
        <v>0.52244897959183667</v>
      </c>
      <c r="E4">
        <v>0.10612244897959179</v>
      </c>
      <c r="F4">
        <v>-0.11020408163265305</v>
      </c>
      <c r="G4">
        <v>0.24489795918367352</v>
      </c>
      <c r="J4">
        <v>6.1123992854122218</v>
      </c>
      <c r="K4">
        <v>6.1124000000000001</v>
      </c>
      <c r="L4">
        <v>46.764000000000003</v>
      </c>
    </row>
    <row r="5" spans="1:16" x14ac:dyDescent="0.2">
      <c r="A5" t="s">
        <v>3</v>
      </c>
      <c r="B5">
        <v>1.210612244897959</v>
      </c>
      <c r="C5">
        <v>0.52244897959183667</v>
      </c>
      <c r="D5">
        <v>1.4791836734693882</v>
      </c>
      <c r="E5">
        <v>-5.3877551020408178E-2</v>
      </c>
      <c r="F5">
        <v>0.41387755102040802</v>
      </c>
      <c r="G5">
        <v>0.11020408163265315</v>
      </c>
      <c r="J5" s="19">
        <v>3.4085518840500573</v>
      </c>
      <c r="K5">
        <v>3.4085999999999999</v>
      </c>
      <c r="L5">
        <v>26.077999999999999</v>
      </c>
    </row>
    <row r="6" spans="1:16" x14ac:dyDescent="0.2">
      <c r="A6" t="s">
        <v>4</v>
      </c>
      <c r="B6">
        <v>-0.26040816326530625</v>
      </c>
      <c r="C6">
        <v>0.10612244897959179</v>
      </c>
      <c r="D6">
        <v>-5.3877551020408178E-2</v>
      </c>
      <c r="E6">
        <v>3.2146938775510225</v>
      </c>
      <c r="F6">
        <v>1.8563265306122445</v>
      </c>
      <c r="G6">
        <v>1.7714285714285716</v>
      </c>
      <c r="J6" s="19">
        <v>1.5858492146595635</v>
      </c>
      <c r="K6">
        <v>1.5858000000000001</v>
      </c>
      <c r="L6">
        <v>12.132999999999999</v>
      </c>
    </row>
    <row r="7" spans="1:16" x14ac:dyDescent="0.2">
      <c r="A7" t="s">
        <v>5</v>
      </c>
      <c r="B7">
        <v>0.26571428571428579</v>
      </c>
      <c r="C7">
        <v>-0.11020408163265305</v>
      </c>
      <c r="D7">
        <v>0.41387755102040802</v>
      </c>
      <c r="E7">
        <v>1.8563265306122445</v>
      </c>
      <c r="F7">
        <v>2.7873469387755101</v>
      </c>
      <c r="G7">
        <v>1.1816326530612242</v>
      </c>
      <c r="J7" s="19">
        <v>0.92546487407502809</v>
      </c>
      <c r="K7">
        <v>0.92549999999999999</v>
      </c>
      <c r="L7">
        <v>7.0810000000000004</v>
      </c>
    </row>
    <row r="8" spans="1:16" x14ac:dyDescent="0.2">
      <c r="A8" t="s">
        <v>6</v>
      </c>
      <c r="B8">
        <v>0.16530612244897946</v>
      </c>
      <c r="C8">
        <v>0.24489795918367352</v>
      </c>
      <c r="D8">
        <v>0.11020408163265315</v>
      </c>
      <c r="E8">
        <v>1.7714285714285716</v>
      </c>
      <c r="F8">
        <v>1.1816326530612242</v>
      </c>
      <c r="G8">
        <v>2.4183673469387754</v>
      </c>
      <c r="J8">
        <v>0.59579939712347108</v>
      </c>
      <c r="K8">
        <v>0.5958</v>
      </c>
      <c r="L8">
        <v>4.5579999999999998</v>
      </c>
    </row>
    <row r="9" spans="1:16" x14ac:dyDescent="0.2">
      <c r="D9" s="24">
        <f>MDETERM(B3:G8)</f>
        <v>8.0623854117135707</v>
      </c>
      <c r="J9" s="19">
        <v>0.44254736625834512</v>
      </c>
      <c r="K9">
        <v>0.4425</v>
      </c>
      <c r="L9">
        <v>3.3860000000000001</v>
      </c>
    </row>
    <row r="10" spans="1:16" x14ac:dyDescent="0.2">
      <c r="B10" s="22" t="s">
        <v>82</v>
      </c>
      <c r="C10" s="19">
        <v>0.92546487407502809</v>
      </c>
    </row>
    <row r="11" spans="1:16" ht="13.5" thickBot="1" x14ac:dyDescent="0.25">
      <c r="B11" s="23" t="s">
        <v>83</v>
      </c>
    </row>
    <row r="12" spans="1:16" x14ac:dyDescent="0.2">
      <c r="B12" s="10">
        <f>B3-C10</f>
        <v>1.0210657381698685</v>
      </c>
      <c r="C12" s="11">
        <f t="shared" ref="C12:G12" si="0">C3</f>
        <v>0.76326530612244914</v>
      </c>
      <c r="D12" s="11">
        <f t="shared" si="0"/>
        <v>1.210612244897959</v>
      </c>
      <c r="E12" s="11">
        <f t="shared" si="0"/>
        <v>-0.26040816326530625</v>
      </c>
      <c r="F12" s="11">
        <f t="shared" si="0"/>
        <v>0.26571428571428579</v>
      </c>
      <c r="G12" s="12">
        <f t="shared" si="0"/>
        <v>0.16530612244897946</v>
      </c>
      <c r="I12" s="20" t="s">
        <v>84</v>
      </c>
      <c r="J12">
        <v>6.1124000000000001</v>
      </c>
      <c r="K12">
        <v>3.4085999999999999</v>
      </c>
      <c r="L12">
        <v>1.5858000000000001</v>
      </c>
      <c r="M12">
        <v>0.92549999999999999</v>
      </c>
      <c r="N12">
        <v>0.5958</v>
      </c>
      <c r="O12">
        <v>0.4425</v>
      </c>
      <c r="P12">
        <f>SUM(J12:O12)/6</f>
        <v>2.1784333333333339</v>
      </c>
    </row>
    <row r="13" spans="1:16" x14ac:dyDescent="0.2">
      <c r="B13" s="13">
        <f t="shared" ref="B13:G17" si="1">B4</f>
        <v>0.76326530612244914</v>
      </c>
      <c r="C13" s="14">
        <f>C4-C10</f>
        <v>0.29902492184333973</v>
      </c>
      <c r="D13" s="14">
        <f t="shared" si="1"/>
        <v>0.52244897959183667</v>
      </c>
      <c r="E13" s="14">
        <f t="shared" si="1"/>
        <v>0.10612244897959179</v>
      </c>
      <c r="F13" s="14">
        <f t="shared" si="1"/>
        <v>-0.11020408163265305</v>
      </c>
      <c r="G13" s="15">
        <f t="shared" si="1"/>
        <v>0.24489795918367352</v>
      </c>
      <c r="J13" t="s">
        <v>19</v>
      </c>
      <c r="K13" t="s">
        <v>20</v>
      </c>
      <c r="L13" t="s">
        <v>21</v>
      </c>
      <c r="M13" t="s">
        <v>22</v>
      </c>
      <c r="N13" t="s">
        <v>23</v>
      </c>
      <c r="O13" t="s">
        <v>24</v>
      </c>
    </row>
    <row r="14" spans="1:16" x14ac:dyDescent="0.2">
      <c r="B14" s="13">
        <f t="shared" si="1"/>
        <v>1.210612244897959</v>
      </c>
      <c r="C14" s="14">
        <f t="shared" si="1"/>
        <v>0.52244897959183667</v>
      </c>
      <c r="D14" s="14">
        <f>D5-C10</f>
        <v>0.55371879939436008</v>
      </c>
      <c r="E14" s="14">
        <f t="shared" si="1"/>
        <v>-5.3877551020408178E-2</v>
      </c>
      <c r="F14" s="14">
        <f t="shared" si="1"/>
        <v>0.41387755102040802</v>
      </c>
      <c r="G14" s="15">
        <f t="shared" si="1"/>
        <v>0.11020408163265315</v>
      </c>
      <c r="H14">
        <f t="array" ref="H14:H19">TRANSPOSE('POI exercise'!B5:G5)</f>
        <v>1.3951812112571256</v>
      </c>
      <c r="I14" t="s">
        <v>1</v>
      </c>
      <c r="J14">
        <v>4.1779999999999998E-2</v>
      </c>
      <c r="K14">
        <v>0.70867000000000002</v>
      </c>
      <c r="L14">
        <v>8.0000000000000004E-4</v>
      </c>
      <c r="M14">
        <v>-8.0159999999999995E-2</v>
      </c>
      <c r="N14">
        <v>-9.64E-2</v>
      </c>
      <c r="O14">
        <v>-0.69305000000000005</v>
      </c>
    </row>
    <row r="15" spans="1:16" x14ac:dyDescent="0.2">
      <c r="B15" s="13">
        <f t="shared" si="1"/>
        <v>-0.26040816326530625</v>
      </c>
      <c r="C15" s="14">
        <f t="shared" si="1"/>
        <v>0.10612244897959179</v>
      </c>
      <c r="D15" s="14">
        <f t="shared" si="1"/>
        <v>-5.3877551020408178E-2</v>
      </c>
      <c r="E15" s="14">
        <f>E6-C10</f>
        <v>2.2892290034759943</v>
      </c>
      <c r="F15" s="14">
        <f t="shared" si="1"/>
        <v>1.8563265306122445</v>
      </c>
      <c r="G15" s="15">
        <f t="shared" si="1"/>
        <v>1.7714285714285716</v>
      </c>
      <c r="H15">
        <v>1.1065666703449764</v>
      </c>
      <c r="I15" t="s">
        <v>2</v>
      </c>
      <c r="J15">
        <v>4.0750000000000001E-2</v>
      </c>
      <c r="K15">
        <v>0.37147000000000002</v>
      </c>
      <c r="L15">
        <v>0.4128</v>
      </c>
      <c r="M15">
        <v>0.46560000000000001</v>
      </c>
      <c r="N15">
        <v>0.64493999999999996</v>
      </c>
      <c r="O15">
        <v>0.2392</v>
      </c>
    </row>
    <row r="16" spans="1:16" x14ac:dyDescent="0.2">
      <c r="B16" s="13">
        <f t="shared" si="1"/>
        <v>0.26571428571428579</v>
      </c>
      <c r="C16" s="14">
        <f t="shared" si="1"/>
        <v>-0.11020408163265305</v>
      </c>
      <c r="D16" s="14">
        <f t="shared" si="1"/>
        <v>0.41387755102040802</v>
      </c>
      <c r="E16" s="14">
        <f t="shared" si="1"/>
        <v>1.8563265306122445</v>
      </c>
      <c r="F16" s="14">
        <f>F7-C10</f>
        <v>1.8618820647004819</v>
      </c>
      <c r="G16" s="15">
        <f t="shared" si="1"/>
        <v>1.1816326530612242</v>
      </c>
      <c r="H16">
        <v>1.216216951645301</v>
      </c>
      <c r="I16" t="s">
        <v>3</v>
      </c>
      <c r="J16">
        <v>6.9389999999999993E-2</v>
      </c>
      <c r="K16">
        <v>0.56508000000000003</v>
      </c>
      <c r="L16">
        <v>-0.15187</v>
      </c>
      <c r="M16">
        <v>1.456E-2</v>
      </c>
      <c r="N16">
        <v>-0.48326000000000002</v>
      </c>
      <c r="O16">
        <v>0.64734999999999998</v>
      </c>
    </row>
    <row r="17" spans="2:15" ht="13.5" thickBot="1" x14ac:dyDescent="0.25">
      <c r="B17" s="16">
        <f t="shared" si="1"/>
        <v>0.16530612244897946</v>
      </c>
      <c r="C17" s="17">
        <f t="shared" si="1"/>
        <v>0.24489795918367352</v>
      </c>
      <c r="D17" s="17">
        <f t="shared" si="1"/>
        <v>0.11020408163265315</v>
      </c>
      <c r="E17" s="17">
        <f t="shared" si="1"/>
        <v>1.7714285714285716</v>
      </c>
      <c r="F17" s="17">
        <f t="shared" si="1"/>
        <v>1.1816326530612242</v>
      </c>
      <c r="G17" s="18">
        <f>G8-C10</f>
        <v>1.4929024728637472</v>
      </c>
      <c r="H17">
        <v>1.7929567416842549</v>
      </c>
      <c r="I17" t="s">
        <v>4</v>
      </c>
      <c r="J17">
        <v>0.65805999999999998</v>
      </c>
      <c r="K17">
        <v>-0.19019</v>
      </c>
      <c r="L17">
        <v>0.15237999999999999</v>
      </c>
      <c r="M17">
        <v>0.57647000000000004</v>
      </c>
      <c r="N17">
        <v>-0.38344</v>
      </c>
      <c r="O17">
        <v>-0.16797999999999999</v>
      </c>
    </row>
    <row r="18" spans="2:15" x14ac:dyDescent="0.2">
      <c r="D18" s="24">
        <f>MDETERM(B12:G17)</f>
        <v>-1.7197467172110873E-8</v>
      </c>
      <c r="H18">
        <v>1.6695349468566123</v>
      </c>
      <c r="I18" t="s">
        <v>5</v>
      </c>
      <c r="J18">
        <v>0.55567999999999995</v>
      </c>
      <c r="K18">
        <v>6.4909999999999995E-2</v>
      </c>
      <c r="L18">
        <v>-0.69023999999999996</v>
      </c>
      <c r="M18">
        <v>-0.12329</v>
      </c>
      <c r="N18">
        <v>0.43891999999999998</v>
      </c>
      <c r="O18">
        <v>5.228E-2</v>
      </c>
    </row>
    <row r="19" spans="2:15" x14ac:dyDescent="0.2">
      <c r="H19">
        <v>1.5551100755055172</v>
      </c>
      <c r="I19" t="s">
        <v>6</v>
      </c>
      <c r="J19">
        <v>0.49995000000000001</v>
      </c>
      <c r="K19">
        <v>1.0279999999999999E-2</v>
      </c>
      <c r="L19">
        <v>0.55396999999999996</v>
      </c>
      <c r="M19">
        <v>-0.65502000000000005</v>
      </c>
      <c r="N19">
        <v>3.9419999999999997E-2</v>
      </c>
      <c r="O19">
        <v>0.11156000000000001</v>
      </c>
    </row>
    <row r="20" spans="2:15" x14ac:dyDescent="0.2">
      <c r="I20" s="25" t="s">
        <v>85</v>
      </c>
      <c r="J20" s="25">
        <f>SUMSQ(J14:J19)^0.5</f>
        <v>0.99999716574598352</v>
      </c>
      <c r="K20" s="25">
        <f t="shared" ref="K20:O20" si="2">SUMSQ(K14:K19)^0.5</f>
        <v>1.0000048793880958</v>
      </c>
      <c r="L20" s="25">
        <f t="shared" si="2"/>
        <v>1.0000013298991155</v>
      </c>
      <c r="M20" s="25">
        <f t="shared" si="2"/>
        <v>0.99999513228815273</v>
      </c>
      <c r="N20" s="25">
        <f t="shared" si="2"/>
        <v>1.000005863782808</v>
      </c>
      <c r="O20" s="25">
        <f t="shared" si="2"/>
        <v>0.99999653869400973</v>
      </c>
    </row>
    <row r="22" spans="2:15" x14ac:dyDescent="0.2">
      <c r="J22">
        <f>SUMPRODUCT(J14:J19,K14:K19)</f>
        <v>8.7796999999967609E-6</v>
      </c>
      <c r="K22">
        <f t="shared" ref="K22:N22" si="3">SUMPRODUCT(K14:K19,L14:L19)</f>
        <v>1.2334000000129366E-6</v>
      </c>
      <c r="L22">
        <f t="shared" si="3"/>
        <v>5.0836000000664683E-6</v>
      </c>
      <c r="M22">
        <f t="shared" si="3"/>
        <v>-1.7696000000413936E-6</v>
      </c>
      <c r="N22">
        <f t="shared" si="3"/>
        <v>-4.0090000000122736E-6</v>
      </c>
    </row>
    <row r="24" spans="2:15" x14ac:dyDescent="0.2">
      <c r="I24" s="9" t="s">
        <v>92</v>
      </c>
    </row>
    <row r="25" spans="2:15" x14ac:dyDescent="0.2">
      <c r="J25" t="s">
        <v>19</v>
      </c>
      <c r="K25" t="s">
        <v>20</v>
      </c>
      <c r="L25" t="s">
        <v>21</v>
      </c>
      <c r="M25" t="s">
        <v>22</v>
      </c>
      <c r="N25" t="s">
        <v>23</v>
      </c>
      <c r="O25" t="s">
        <v>24</v>
      </c>
    </row>
    <row r="26" spans="2:15" x14ac:dyDescent="0.2">
      <c r="I26" t="s">
        <v>1</v>
      </c>
      <c r="J26">
        <f>J14*SQRT(J$12)/$H14</f>
        <v>7.4036128432485845E-2</v>
      </c>
      <c r="K26">
        <f t="shared" ref="K26:O26" si="4">K14*SQRT(K$12)/$H14</f>
        <v>0.93778104234036153</v>
      </c>
      <c r="L26">
        <f t="shared" si="4"/>
        <v>7.2207710456435674E-4</v>
      </c>
      <c r="M26">
        <f t="shared" si="4"/>
        <v>-5.5273288144780344E-2</v>
      </c>
      <c r="N26">
        <f t="shared" si="4"/>
        <v>-5.3333079910979624E-2</v>
      </c>
      <c r="O26">
        <f t="shared" si="4"/>
        <v>-0.33043845761484381</v>
      </c>
    </row>
    <row r="27" spans="2:15" x14ac:dyDescent="0.2">
      <c r="I27" t="s">
        <v>2</v>
      </c>
      <c r="J27">
        <f t="shared" ref="J27:O31" si="5">J15*SQRT(J$12)/$H15</f>
        <v>9.1044960415628332E-2</v>
      </c>
      <c r="K27">
        <f t="shared" si="5"/>
        <v>0.61977518041441515</v>
      </c>
      <c r="L27">
        <f t="shared" si="5"/>
        <v>0.4697711156178081</v>
      </c>
      <c r="M27">
        <f t="shared" si="5"/>
        <v>0.40478424261821255</v>
      </c>
      <c r="N27">
        <f t="shared" si="5"/>
        <v>0.44987512209906866</v>
      </c>
      <c r="O27">
        <f t="shared" si="5"/>
        <v>0.14379382212042349</v>
      </c>
    </row>
    <row r="28" spans="2:15" x14ac:dyDescent="0.2">
      <c r="I28" t="s">
        <v>3</v>
      </c>
      <c r="J28">
        <f t="shared" si="5"/>
        <v>0.14105605019105577</v>
      </c>
      <c r="K28">
        <f t="shared" si="5"/>
        <v>0.85780170278026857</v>
      </c>
      <c r="L28">
        <f t="shared" si="5"/>
        <v>-0.15724800612630305</v>
      </c>
      <c r="M28">
        <f t="shared" si="5"/>
        <v>1.1516977919460944E-2</v>
      </c>
      <c r="N28">
        <f t="shared" si="5"/>
        <v>-0.30670442841609413</v>
      </c>
      <c r="O28">
        <f t="shared" si="5"/>
        <v>0.35406641814925199</v>
      </c>
    </row>
    <row r="29" spans="2:15" x14ac:dyDescent="0.2">
      <c r="I29" t="s">
        <v>4</v>
      </c>
      <c r="J29">
        <f t="shared" si="5"/>
        <v>0.90740582971257389</v>
      </c>
      <c r="K29">
        <f t="shared" si="5"/>
        <v>-0.19584202303059597</v>
      </c>
      <c r="L29">
        <f t="shared" si="5"/>
        <v>0.10702429222801507</v>
      </c>
      <c r="M29">
        <f t="shared" si="5"/>
        <v>0.30931081916556524</v>
      </c>
      <c r="N29">
        <f t="shared" si="5"/>
        <v>-0.1650736878750714</v>
      </c>
      <c r="O29">
        <f t="shared" si="5"/>
        <v>-6.2322433503776607E-2</v>
      </c>
    </row>
    <row r="30" spans="2:15" x14ac:dyDescent="0.2">
      <c r="I30" t="s">
        <v>5</v>
      </c>
      <c r="J30">
        <f t="shared" si="5"/>
        <v>0.82287740104664087</v>
      </c>
      <c r="K30">
        <f t="shared" si="5"/>
        <v>7.1780109214735349E-2</v>
      </c>
      <c r="L30">
        <f t="shared" si="5"/>
        <v>-0.52062955210282147</v>
      </c>
      <c r="M30">
        <f t="shared" si="5"/>
        <v>-7.1042878528154996E-2</v>
      </c>
      <c r="N30">
        <f t="shared" si="5"/>
        <v>0.20292712654596926</v>
      </c>
      <c r="O30">
        <f t="shared" si="5"/>
        <v>2.0830356477357467E-2</v>
      </c>
    </row>
    <row r="31" spans="2:15" x14ac:dyDescent="0.2">
      <c r="I31" t="s">
        <v>6</v>
      </c>
      <c r="J31">
        <f t="shared" si="5"/>
        <v>0.79482463829678818</v>
      </c>
      <c r="K31">
        <f t="shared" si="5"/>
        <v>1.2204500213705153E-2</v>
      </c>
      <c r="L31">
        <f t="shared" si="5"/>
        <v>0.44858972101677203</v>
      </c>
      <c r="M31">
        <f t="shared" si="5"/>
        <v>-0.40521138321217498</v>
      </c>
      <c r="N31">
        <f t="shared" si="5"/>
        <v>1.9566166020280124E-2</v>
      </c>
      <c r="O31">
        <f t="shared" si="5"/>
        <v>4.7720392595496902E-2</v>
      </c>
    </row>
    <row r="33" spans="9:15" x14ac:dyDescent="0.2">
      <c r="J33" t="s">
        <v>19</v>
      </c>
      <c r="K33" t="s">
        <v>20</v>
      </c>
      <c r="L33" t="s">
        <v>21</v>
      </c>
      <c r="M33" t="s">
        <v>22</v>
      </c>
      <c r="N33" t="s">
        <v>23</v>
      </c>
      <c r="O33" t="s">
        <v>24</v>
      </c>
    </row>
    <row r="34" spans="9:15" x14ac:dyDescent="0.2">
      <c r="I34" t="s">
        <v>1</v>
      </c>
      <c r="J34">
        <v>7.4029999999999999E-2</v>
      </c>
      <c r="K34">
        <v>0.93776999999999999</v>
      </c>
      <c r="L34">
        <v>7.2000000000000005E-4</v>
      </c>
      <c r="M34">
        <v>-5.527E-2</v>
      </c>
      <c r="N34">
        <v>-5.3330000000000002E-2</v>
      </c>
      <c r="O34">
        <v>-0.33045999999999998</v>
      </c>
    </row>
    <row r="35" spans="9:15" x14ac:dyDescent="0.2">
      <c r="I35" t="s">
        <v>2</v>
      </c>
      <c r="J35">
        <v>9.1039999999999996E-2</v>
      </c>
      <c r="K35">
        <v>0.61975999999999998</v>
      </c>
      <c r="L35">
        <v>0.46977999999999998</v>
      </c>
      <c r="M35">
        <v>0.40477999999999997</v>
      </c>
      <c r="N35">
        <v>0.44986999999999999</v>
      </c>
      <c r="O35">
        <v>0.14380000000000001</v>
      </c>
    </row>
    <row r="36" spans="9:15" x14ac:dyDescent="0.2">
      <c r="I36" t="s">
        <v>3</v>
      </c>
      <c r="J36">
        <v>0.14105000000000001</v>
      </c>
      <c r="K36">
        <v>0.85779000000000005</v>
      </c>
      <c r="L36">
        <v>-0.15725</v>
      </c>
      <c r="M36">
        <v>1.1520000000000001E-2</v>
      </c>
      <c r="N36">
        <v>-0.30669999999999997</v>
      </c>
      <c r="O36">
        <v>0.35408000000000001</v>
      </c>
    </row>
    <row r="37" spans="9:15" x14ac:dyDescent="0.2">
      <c r="I37" t="s">
        <v>4</v>
      </c>
      <c r="J37">
        <v>0.90741000000000005</v>
      </c>
      <c r="K37">
        <v>-0.19583999999999999</v>
      </c>
      <c r="L37">
        <v>0.10702</v>
      </c>
      <c r="M37">
        <v>0.30930999999999997</v>
      </c>
      <c r="N37">
        <v>-0.16506999999999999</v>
      </c>
      <c r="O37">
        <v>-6.2330000000000003E-2</v>
      </c>
    </row>
    <row r="38" spans="9:15" x14ac:dyDescent="0.2">
      <c r="I38" t="s">
        <v>5</v>
      </c>
      <c r="J38">
        <v>0.82287999999999994</v>
      </c>
      <c r="K38">
        <v>7.1779999999999997E-2</v>
      </c>
      <c r="L38">
        <v>-0.52063000000000004</v>
      </c>
      <c r="M38">
        <v>-7.1040000000000006E-2</v>
      </c>
      <c r="N38">
        <v>0.20293</v>
      </c>
      <c r="O38">
        <v>2.0830000000000001E-2</v>
      </c>
    </row>
    <row r="39" spans="9:15" x14ac:dyDescent="0.2">
      <c r="I39" t="s">
        <v>6</v>
      </c>
      <c r="J39">
        <v>0.79483000000000004</v>
      </c>
      <c r="K39">
        <v>1.2200000000000001E-2</v>
      </c>
      <c r="L39">
        <v>0.4486</v>
      </c>
      <c r="M39">
        <v>-0.4052</v>
      </c>
      <c r="N39">
        <v>1.9570000000000001E-2</v>
      </c>
      <c r="O39">
        <v>4.7730000000000002E-2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23553" r:id="rId4">
          <objectPr defaultSize="0" autoPict="0" r:id="rId5">
            <anchor moveWithCells="1">
              <from>
                <xdr:col>2</xdr:col>
                <xdr:colOff>209550</xdr:colOff>
                <xdr:row>19</xdr:row>
                <xdr:rowOff>123825</xdr:rowOff>
              </from>
              <to>
                <xdr:col>5</xdr:col>
                <xdr:colOff>228600</xdr:colOff>
                <xdr:row>26</xdr:row>
                <xdr:rowOff>38100</xdr:rowOff>
              </to>
            </anchor>
          </objectPr>
        </oleObject>
      </mc:Choice>
      <mc:Fallback>
        <oleObject progId="Equation.3" shapeId="23553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topLeftCell="E1" workbookViewId="0">
      <selection activeCell="R24" sqref="R24"/>
    </sheetView>
  </sheetViews>
  <sheetFormatPr defaultRowHeight="12.75" x14ac:dyDescent="0.2"/>
  <sheetData>
    <row r="1" spans="1:15" x14ac:dyDescent="0.2">
      <c r="A1" s="70" t="s">
        <v>129</v>
      </c>
    </row>
    <row r="2" spans="1:15" x14ac:dyDescent="0.2">
      <c r="O2" s="72" t="s">
        <v>125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"/>
  <sheetViews>
    <sheetView workbookViewId="0">
      <selection activeCell="R22" sqref="R22"/>
    </sheetView>
  </sheetViews>
  <sheetFormatPr defaultRowHeight="12.75" x14ac:dyDescent="0.2"/>
  <sheetData>
    <row r="1" spans="1:14" x14ac:dyDescent="0.2">
      <c r="A1" s="70" t="s">
        <v>130</v>
      </c>
    </row>
    <row r="2" spans="1:14" x14ac:dyDescent="0.2">
      <c r="N2" s="72" t="s">
        <v>125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5"/>
  <sheetViews>
    <sheetView zoomScale="160" zoomScaleNormal="160" workbookViewId="0">
      <selection activeCell="H19" sqref="H19"/>
    </sheetView>
  </sheetViews>
  <sheetFormatPr defaultRowHeight="12.75" x14ac:dyDescent="0.2"/>
  <sheetData>
    <row r="1" spans="1:7" x14ac:dyDescent="0.2">
      <c r="A1" t="s">
        <v>99</v>
      </c>
      <c r="E1" t="s">
        <v>100</v>
      </c>
    </row>
    <row r="2" spans="1:7" x14ac:dyDescent="0.2">
      <c r="B2" s="73" t="s">
        <v>103</v>
      </c>
      <c r="C2" s="73" t="s">
        <v>104</v>
      </c>
      <c r="F2" s="73" t="s">
        <v>101</v>
      </c>
      <c r="G2" s="73" t="s">
        <v>102</v>
      </c>
    </row>
    <row r="3" spans="1:7" x14ac:dyDescent="0.2">
      <c r="B3" t="s">
        <v>19</v>
      </c>
      <c r="C3" t="s">
        <v>20</v>
      </c>
      <c r="F3" t="s">
        <v>19</v>
      </c>
      <c r="G3" t="s">
        <v>20</v>
      </c>
    </row>
    <row r="4" spans="1:7" x14ac:dyDescent="0.2">
      <c r="A4" t="s">
        <v>1</v>
      </c>
      <c r="B4" s="42">
        <v>0.57660999999999996</v>
      </c>
      <c r="C4" s="42">
        <v>0.70067000000000002</v>
      </c>
      <c r="E4" t="s">
        <v>1</v>
      </c>
      <c r="F4">
        <v>7.4029999999999999E-2</v>
      </c>
      <c r="G4" s="42">
        <v>0.93776999999999999</v>
      </c>
    </row>
    <row r="5" spans="1:7" x14ac:dyDescent="0.2">
      <c r="A5" t="s">
        <v>2</v>
      </c>
      <c r="B5" s="43">
        <v>0.48083999999999999</v>
      </c>
      <c r="C5" s="42">
        <v>0.52661000000000002</v>
      </c>
      <c r="E5" t="s">
        <v>2</v>
      </c>
      <c r="F5">
        <v>9.1039999999999996E-2</v>
      </c>
      <c r="G5" s="42">
        <v>0.61975999999999998</v>
      </c>
    </row>
    <row r="6" spans="1:7" x14ac:dyDescent="0.2">
      <c r="A6" t="s">
        <v>3</v>
      </c>
      <c r="B6" s="42">
        <v>0.60124999999999995</v>
      </c>
      <c r="C6" s="42">
        <v>0.61845000000000006</v>
      </c>
      <c r="E6" t="s">
        <v>3</v>
      </c>
      <c r="F6">
        <v>0.14105000000000001</v>
      </c>
      <c r="G6" s="42">
        <v>0.85779000000000005</v>
      </c>
    </row>
    <row r="7" spans="1:7" x14ac:dyDescent="0.2">
      <c r="A7" t="s">
        <v>4</v>
      </c>
      <c r="B7" s="42">
        <v>0.63846999999999998</v>
      </c>
      <c r="C7" s="42">
        <v>-0.64415</v>
      </c>
      <c r="E7" t="s">
        <v>4</v>
      </c>
      <c r="F7" s="42">
        <v>0.90741000000000005</v>
      </c>
      <c r="G7">
        <v>-0.19583999999999999</v>
      </c>
    </row>
    <row r="8" spans="1:7" x14ac:dyDescent="0.2">
      <c r="A8" t="s">
        <v>5</v>
      </c>
      <c r="B8" s="42">
        <v>0.68396999999999997</v>
      </c>
      <c r="C8" s="43">
        <v>-0.44513999999999998</v>
      </c>
      <c r="E8" t="s">
        <v>5</v>
      </c>
      <c r="F8" s="42">
        <v>0.82287999999999994</v>
      </c>
      <c r="G8">
        <v>7.1779999999999997E-2</v>
      </c>
    </row>
    <row r="9" spans="1:7" x14ac:dyDescent="0.2">
      <c r="A9" t="s">
        <v>6</v>
      </c>
      <c r="B9" s="42">
        <v>0.68247999999999998</v>
      </c>
      <c r="C9" s="43">
        <v>-0.45911999999999997</v>
      </c>
      <c r="E9" t="s">
        <v>6</v>
      </c>
      <c r="F9" s="42">
        <v>0.79483000000000004</v>
      </c>
      <c r="G9">
        <v>1.2200000000000001E-2</v>
      </c>
    </row>
    <row r="10" spans="1:7" x14ac:dyDescent="0.2">
      <c r="A10" s="9" t="s">
        <v>133</v>
      </c>
      <c r="E10" s="9" t="s">
        <v>133</v>
      </c>
    </row>
    <row r="11" spans="1:7" x14ac:dyDescent="0.2">
      <c r="B11" t="s">
        <v>105</v>
      </c>
      <c r="C11" t="s">
        <v>106</v>
      </c>
      <c r="F11" t="s">
        <v>105</v>
      </c>
      <c r="G11" t="s">
        <v>106</v>
      </c>
    </row>
    <row r="12" spans="1:7" x14ac:dyDescent="0.2">
      <c r="A12" t="s">
        <v>1</v>
      </c>
      <c r="B12">
        <v>-4.2929999999999999E-3</v>
      </c>
      <c r="C12" s="42">
        <v>0.90741400000000005</v>
      </c>
      <c r="E12" t="s">
        <v>1</v>
      </c>
      <c r="F12">
        <v>-4.5339999999999998E-3</v>
      </c>
      <c r="G12" s="42">
        <v>0.94067900000000004</v>
      </c>
    </row>
    <row r="13" spans="1:7" x14ac:dyDescent="0.2">
      <c r="A13" t="s">
        <v>2</v>
      </c>
      <c r="B13">
        <v>3.3281999999999999E-2</v>
      </c>
      <c r="C13" s="42">
        <v>0.71233500000000005</v>
      </c>
      <c r="E13" t="s">
        <v>2</v>
      </c>
      <c r="F13">
        <v>3.8970999999999999E-2</v>
      </c>
      <c r="G13" s="42">
        <v>0.62520200000000004</v>
      </c>
    </row>
    <row r="14" spans="1:7" x14ac:dyDescent="0.2">
      <c r="A14" t="s">
        <v>3</v>
      </c>
      <c r="B14">
        <v>6.7202999999999999E-2</v>
      </c>
      <c r="C14" s="42">
        <v>0.859927</v>
      </c>
      <c r="E14" t="s">
        <v>3</v>
      </c>
      <c r="F14">
        <v>6.8931999999999993E-2</v>
      </c>
      <c r="G14" s="42">
        <v>0.86657099999999998</v>
      </c>
    </row>
    <row r="15" spans="1:7" x14ac:dyDescent="0.2">
      <c r="A15" t="s">
        <v>4</v>
      </c>
      <c r="B15" s="42">
        <v>0.90273800000000004</v>
      </c>
      <c r="C15">
        <v>-8.7397000000000002E-2</v>
      </c>
      <c r="E15" t="s">
        <v>4</v>
      </c>
      <c r="F15" s="42">
        <v>0.92059100000000005</v>
      </c>
      <c r="G15">
        <v>-0.119389</v>
      </c>
    </row>
    <row r="16" spans="1:7" x14ac:dyDescent="0.2">
      <c r="A16" t="s">
        <v>5</v>
      </c>
      <c r="B16" s="42">
        <v>0.81054800000000005</v>
      </c>
      <c r="C16">
        <v>9.4736000000000001E-2</v>
      </c>
      <c r="E16" t="s">
        <v>5</v>
      </c>
      <c r="F16" s="42">
        <v>0.81401100000000004</v>
      </c>
      <c r="G16">
        <v>0.14024</v>
      </c>
    </row>
    <row r="17" spans="1:7" x14ac:dyDescent="0.2">
      <c r="A17" t="s">
        <v>6</v>
      </c>
      <c r="B17" s="42">
        <v>0.81833999999999996</v>
      </c>
      <c r="C17">
        <v>8.3033999999999997E-2</v>
      </c>
      <c r="E17" t="s">
        <v>6</v>
      </c>
      <c r="F17" s="42">
        <v>0.79103800000000002</v>
      </c>
      <c r="G17">
        <v>7.8529000000000002E-2</v>
      </c>
    </row>
    <row r="18" spans="1:7" x14ac:dyDescent="0.2">
      <c r="A18" s="9" t="s">
        <v>132</v>
      </c>
      <c r="E18" s="9" t="s">
        <v>134</v>
      </c>
    </row>
    <row r="19" spans="1:7" x14ac:dyDescent="0.2">
      <c r="B19" t="s">
        <v>105</v>
      </c>
      <c r="C19" t="s">
        <v>106</v>
      </c>
      <c r="F19" t="s">
        <v>105</v>
      </c>
      <c r="G19" t="s">
        <v>106</v>
      </c>
    </row>
    <row r="20" spans="1:7" x14ac:dyDescent="0.2">
      <c r="A20" t="s">
        <v>4</v>
      </c>
      <c r="B20" s="42">
        <v>0.90273800000000004</v>
      </c>
      <c r="C20">
        <v>-8.7397000000000002E-2</v>
      </c>
      <c r="E20" t="s">
        <v>4</v>
      </c>
      <c r="F20" s="42">
        <v>0.92068000000000005</v>
      </c>
      <c r="G20">
        <v>-0.1187</v>
      </c>
    </row>
    <row r="21" spans="1:7" x14ac:dyDescent="0.2">
      <c r="A21" t="s">
        <v>6</v>
      </c>
      <c r="B21" s="42">
        <v>0.81833999999999996</v>
      </c>
      <c r="C21">
        <v>8.3033999999999997E-2</v>
      </c>
      <c r="E21" t="s">
        <v>5</v>
      </c>
      <c r="F21" s="42">
        <v>0.81390499999999999</v>
      </c>
      <c r="G21">
        <v>0.140849</v>
      </c>
    </row>
    <row r="22" spans="1:7" x14ac:dyDescent="0.2">
      <c r="A22" t="s">
        <v>5</v>
      </c>
      <c r="B22" s="42">
        <v>0.81054800000000005</v>
      </c>
      <c r="C22">
        <v>9.4736000000000001E-2</v>
      </c>
      <c r="E22" t="s">
        <v>6</v>
      </c>
      <c r="F22" s="42">
        <v>0.79097899999999999</v>
      </c>
      <c r="G22">
        <v>7.9121999999999998E-2</v>
      </c>
    </row>
    <row r="23" spans="1:7" x14ac:dyDescent="0.2">
      <c r="A23" t="s">
        <v>1</v>
      </c>
      <c r="B23">
        <v>-4.2929999999999999E-3</v>
      </c>
      <c r="C23" s="42">
        <v>0.90741400000000005</v>
      </c>
      <c r="E23" t="s">
        <v>1</v>
      </c>
      <c r="F23">
        <v>-5.2389999999999997E-3</v>
      </c>
      <c r="G23" s="42">
        <v>0.94067500000000004</v>
      </c>
    </row>
    <row r="24" spans="1:7" x14ac:dyDescent="0.2">
      <c r="A24" t="s">
        <v>3</v>
      </c>
      <c r="B24">
        <v>6.7202999999999999E-2</v>
      </c>
      <c r="C24" s="42">
        <v>0.859927</v>
      </c>
      <c r="E24" t="s">
        <v>3</v>
      </c>
      <c r="F24">
        <v>6.8282999999999996E-2</v>
      </c>
      <c r="G24" s="42">
        <v>0.866622</v>
      </c>
    </row>
    <row r="25" spans="1:7" x14ac:dyDescent="0.2">
      <c r="A25" t="s">
        <v>2</v>
      </c>
      <c r="B25">
        <v>3.3281999999999999E-2</v>
      </c>
      <c r="C25" s="42">
        <v>0.71233500000000005</v>
      </c>
      <c r="E25" t="s">
        <v>2</v>
      </c>
      <c r="F25">
        <v>3.8503000000000003E-2</v>
      </c>
      <c r="G25" s="42">
        <v>0.62523099999999998</v>
      </c>
    </row>
  </sheetData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zoomScaleNormal="100" workbookViewId="0">
      <selection activeCell="A3" sqref="A3"/>
    </sheetView>
  </sheetViews>
  <sheetFormatPr defaultRowHeight="12.75" x14ac:dyDescent="0.2"/>
  <sheetData>
    <row r="1" spans="1:1" x14ac:dyDescent="0.2">
      <c r="A1" s="70" t="s">
        <v>128</v>
      </c>
    </row>
    <row r="2" spans="1:1" x14ac:dyDescent="0.2">
      <c r="A2" s="71" t="s">
        <v>124</v>
      </c>
    </row>
    <row r="3" spans="1:1" x14ac:dyDescent="0.2">
      <c r="A3" s="70" t="s">
        <v>125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JMP text data</vt:lpstr>
      <vt:lpstr>INFO</vt:lpstr>
      <vt:lpstr>COV rotation</vt:lpstr>
      <vt:lpstr>POI exercise</vt:lpstr>
      <vt:lpstr>Sheet5</vt:lpstr>
      <vt:lpstr>2-8 COV JMP PCA Output</vt:lpstr>
      <vt:lpstr>2-8 CORR JMP PCA Output</vt:lpstr>
      <vt:lpstr>Loadings COV vs CORR</vt:lpstr>
      <vt:lpstr>2-8 JMP COV Factor</vt:lpstr>
      <vt:lpstr>2-8 JMP CORR Factor </vt:lpstr>
      <vt:lpstr>Correlations</vt:lpstr>
      <vt:lpstr>Covariances</vt:lpstr>
      <vt:lpstr>2-2 POI exercise</vt:lpstr>
      <vt:lpstr>2-2 Sheet1</vt:lpstr>
      <vt:lpstr>Sheet6</vt:lpstr>
      <vt:lpstr>_V1</vt:lpstr>
    </vt:vector>
  </TitlesOfParts>
  <Company>Virginia Commonwealth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randrews</dc:creator>
  <cp:lastModifiedBy>RAndrews</cp:lastModifiedBy>
  <cp:lastPrinted>2007-02-07T19:39:21Z</cp:lastPrinted>
  <dcterms:created xsi:type="dcterms:W3CDTF">2004-02-10T16:17:01Z</dcterms:created>
  <dcterms:modified xsi:type="dcterms:W3CDTF">2017-02-09T23:44:02Z</dcterms:modified>
</cp:coreProperties>
</file>