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Andrews\Documents\632\Stine 2nd lectures\"/>
    </mc:Choice>
  </mc:AlternateContent>
  <bookViews>
    <workbookView xWindow="1860" yWindow="0" windowWidth="20880" windowHeight="10695" tabRatio="765"/>
  </bookViews>
  <sheets>
    <sheet name="Intro" sheetId="59" r:id="rId1"/>
    <sheet name="Formulas" sheetId="19" r:id="rId2"/>
    <sheet name="Formulas (2)" sheetId="63" r:id="rId3"/>
    <sheet name="1. Fitted Line" sheetId="60" r:id="rId4"/>
    <sheet name="Confidence Intervals for Y" sheetId="50" r:id="rId5"/>
    <sheet name="CI for Mean of Y" sheetId="61" r:id="rId6"/>
    <sheet name="CI for Individual Y" sheetId="62" r:id="rId7"/>
    <sheet name="CI example" sheetId="58" r:id="rId8"/>
    <sheet name="CI transform ex" sheetId="28" r:id="rId9"/>
    <sheet name="JMP &amp; SPSS" sheetId="55" r:id="rId10"/>
    <sheet name="19_diamonds" sheetId="57" r:id="rId11"/>
    <sheet name="JMP 1" sheetId="64" r:id="rId12"/>
    <sheet name="JMP 2" sheetId="65" r:id="rId13"/>
    <sheet name="JMP data" sheetId="66" r:id="rId14"/>
  </sheets>
  <externalReferences>
    <externalReference r:id="rId15"/>
  </externalReferences>
  <definedNames>
    <definedName name="average" localSheetId="2">#REF!</definedName>
    <definedName name="average">#REF!</definedName>
    <definedName name="average1">'[1]C.I. demo plot'!$C$24</definedName>
    <definedName name="avg" localSheetId="7">#REF!</definedName>
    <definedName name="avg" localSheetId="2">#REF!</definedName>
    <definedName name="avg">#REF!</definedName>
    <definedName name="avg_1" localSheetId="7">#REF!</definedName>
    <definedName name="avg_1">#REF!</definedName>
    <definedName name="carats">'19_diamonds'!$A$2:$A$94</definedName>
    <definedName name="Int" localSheetId="7">#REF!</definedName>
    <definedName name="Int" localSheetId="2">#REF!</definedName>
    <definedName name="Int">#REF!</definedName>
    <definedName name="Int_1" localSheetId="7">#REF!</definedName>
    <definedName name="Int_1">#REF!</definedName>
    <definedName name="MSE" localSheetId="7">#REF!</definedName>
    <definedName name="MSE" localSheetId="2">#REF!</definedName>
    <definedName name="MSE">#REF!</definedName>
    <definedName name="MSE_1" localSheetId="7">#REF!</definedName>
    <definedName name="MSE_1">#REF!</definedName>
    <definedName name="MSE_2" localSheetId="2">#REF!</definedName>
    <definedName name="MSE_2">#REF!</definedName>
    <definedName name="MSE_3">'[1]C.I. demo plot'!$C$22</definedName>
    <definedName name="n" localSheetId="7">#REF!</definedName>
    <definedName name="n" localSheetId="2">#REF!</definedName>
    <definedName name="n">#REF!</definedName>
    <definedName name="n_1" localSheetId="7">#REF!</definedName>
    <definedName name="n_1">#REF!</definedName>
    <definedName name="nn" localSheetId="2">#REF!</definedName>
    <definedName name="nn">#REF!</definedName>
    <definedName name="nn_1">'[1]C.I. demo plot'!$C$25</definedName>
    <definedName name="price">'19_diamonds'!$B$2:$B$94</definedName>
    <definedName name="Slope" localSheetId="7">#REF!</definedName>
    <definedName name="Slope" localSheetId="2">#REF!</definedName>
    <definedName name="Slope">#REF!</definedName>
    <definedName name="Slope_">'[1]C.I. demo plot'!$C$21</definedName>
    <definedName name="Slope_1" localSheetId="2">#REF!</definedName>
    <definedName name="Slope_1">#REF!</definedName>
    <definedName name="Slope1" localSheetId="7">#REF!</definedName>
    <definedName name="Slope1">#REF!</definedName>
    <definedName name="ssx" localSheetId="7">#REF!</definedName>
    <definedName name="ssx" localSheetId="2">#REF!</definedName>
    <definedName name="ssx">#REF!</definedName>
    <definedName name="ssx_1" localSheetId="7">#REF!</definedName>
    <definedName name="ssx_1">#REF!</definedName>
    <definedName name="ssxx" localSheetId="2">#REF!</definedName>
    <definedName name="ssxx">#REF!</definedName>
    <definedName name="ssxx_1">'[1]C.I. demo plot'!$C$23</definedName>
    <definedName name="t" localSheetId="7">#REF!</definedName>
    <definedName name="t" localSheetId="2">#REF!</definedName>
    <definedName name="t">#REF!</definedName>
    <definedName name="t_used">'[1]C.I. demo plot'!$C$26</definedName>
    <definedName name="tt" localSheetId="2">#REF!</definedName>
    <definedName name="tt">#REF!</definedName>
    <definedName name="using_t" localSheetId="7">#REF!</definedName>
    <definedName name="using_t">#REF!</definedName>
    <definedName name="Y_Int" localSheetId="2">#REF!</definedName>
    <definedName name="Y_Int">#REF!</definedName>
    <definedName name="Y_Int_1">'[1]C.I. demo plot'!$C$20</definedName>
  </definedNames>
  <calcPr calcId="162913"/>
</workbook>
</file>

<file path=xl/calcChain.xml><?xml version="1.0" encoding="utf-8"?>
<calcChain xmlns="http://schemas.openxmlformats.org/spreadsheetml/2006/main">
  <c r="A10" i="62" l="1"/>
  <c r="E9" i="62"/>
  <c r="B9" i="62" s="1"/>
  <c r="Q4" i="62" s="1"/>
  <c r="A9" i="62"/>
  <c r="E8" i="62"/>
  <c r="B8" i="62" s="1"/>
  <c r="P4" i="62"/>
  <c r="P3" i="62"/>
  <c r="A9" i="61"/>
  <c r="E8" i="61"/>
  <c r="B8" i="61"/>
  <c r="P4" i="61"/>
  <c r="P3" i="61"/>
  <c r="A9" i="60"/>
  <c r="E8" i="60"/>
  <c r="P3" i="60"/>
  <c r="Q3" i="61" l="1"/>
  <c r="Q3" i="62"/>
  <c r="P4" i="60"/>
  <c r="B8" i="60"/>
  <c r="A11" i="62"/>
  <c r="E10" i="62"/>
  <c r="B10" i="62" s="1"/>
  <c r="P5" i="62"/>
  <c r="E9" i="60"/>
  <c r="B9" i="60" s="1"/>
  <c r="A10" i="60"/>
  <c r="E9" i="61"/>
  <c r="A10" i="61"/>
  <c r="Q4" i="60" l="1"/>
  <c r="Q5" i="62"/>
  <c r="A11" i="61"/>
  <c r="P5" i="61"/>
  <c r="E10" i="61"/>
  <c r="B10" i="61" s="1"/>
  <c r="B9" i="61"/>
  <c r="P6" i="62"/>
  <c r="A12" i="62"/>
  <c r="E11" i="62"/>
  <c r="B11" i="62" s="1"/>
  <c r="Q3" i="60"/>
  <c r="A11" i="60"/>
  <c r="E10" i="60"/>
  <c r="B10" i="60" s="1"/>
  <c r="P5" i="60"/>
  <c r="Q6" i="62" l="1"/>
  <c r="Q5" i="60"/>
  <c r="A13" i="62"/>
  <c r="E12" i="62"/>
  <c r="B12" i="62" s="1"/>
  <c r="P7" i="62"/>
  <c r="A12" i="60"/>
  <c r="E11" i="60"/>
  <c r="B11" i="60" s="1"/>
  <c r="P6" i="60"/>
  <c r="A12" i="61"/>
  <c r="E11" i="61"/>
  <c r="B11" i="61" s="1"/>
  <c r="P6" i="61"/>
  <c r="Q5" i="61"/>
  <c r="Q4" i="61"/>
  <c r="E12" i="61" l="1"/>
  <c r="P7" i="61"/>
  <c r="A13" i="61"/>
  <c r="Q6" i="60"/>
  <c r="Q7" i="62"/>
  <c r="A13" i="60"/>
  <c r="E12" i="60"/>
  <c r="P7" i="60"/>
  <c r="P8" i="62"/>
  <c r="A14" i="62"/>
  <c r="E13" i="62"/>
  <c r="Q6" i="61"/>
  <c r="A14" i="60" l="1"/>
  <c r="E13" i="60"/>
  <c r="B13" i="60" s="1"/>
  <c r="P8" i="60"/>
  <c r="A15" i="62"/>
  <c r="P9" i="62"/>
  <c r="E14" i="62"/>
  <c r="B14" i="62" s="1"/>
  <c r="B12" i="60"/>
  <c r="A14" i="61"/>
  <c r="P8" i="61"/>
  <c r="E13" i="61"/>
  <c r="B13" i="61" s="1"/>
  <c r="B13" i="62"/>
  <c r="B12" i="61"/>
  <c r="Q7" i="61" l="1"/>
  <c r="Q9" i="62"/>
  <c r="Q8" i="60"/>
  <c r="P9" i="61"/>
  <c r="A15" i="61"/>
  <c r="E14" i="61"/>
  <c r="B14" i="61" s="1"/>
  <c r="Q7" i="60"/>
  <c r="A15" i="60"/>
  <c r="P9" i="60"/>
  <c r="E14" i="60"/>
  <c r="B14" i="60" s="1"/>
  <c r="Q8" i="61"/>
  <c r="Q8" i="62"/>
  <c r="A16" i="62"/>
  <c r="E15" i="62"/>
  <c r="P10" i="62"/>
  <c r="A16" i="60" l="1"/>
  <c r="E15" i="60"/>
  <c r="B15" i="60" s="1"/>
  <c r="P10" i="60"/>
  <c r="Q9" i="61"/>
  <c r="E16" i="62"/>
  <c r="B16" i="62" s="1"/>
  <c r="P11" i="62"/>
  <c r="A17" i="62"/>
  <c r="Q9" i="60"/>
  <c r="P10" i="61"/>
  <c r="A16" i="61"/>
  <c r="E15" i="61"/>
  <c r="B15" i="61" s="1"/>
  <c r="B15" i="62"/>
  <c r="Q10" i="60" l="1"/>
  <c r="A17" i="61"/>
  <c r="E16" i="61"/>
  <c r="B16" i="61" s="1"/>
  <c r="P11" i="61"/>
  <c r="E17" i="62"/>
  <c r="B17" i="62" s="1"/>
  <c r="P12" i="62"/>
  <c r="A18" i="62"/>
  <c r="E16" i="60"/>
  <c r="B16" i="60" s="1"/>
  <c r="A17" i="60"/>
  <c r="P11" i="60"/>
  <c r="Q10" i="61"/>
  <c r="Q10" i="62"/>
  <c r="Q11" i="62"/>
  <c r="Q11" i="60" l="1"/>
  <c r="Q11" i="61"/>
  <c r="A18" i="61"/>
  <c r="E17" i="61"/>
  <c r="B17" i="61" s="1"/>
  <c r="P12" i="61"/>
  <c r="P13" i="62"/>
  <c r="E18" i="62"/>
  <c r="C24" i="62"/>
  <c r="C25" i="62"/>
  <c r="C26" i="62" s="1"/>
  <c r="C23" i="62"/>
  <c r="A19" i="62"/>
  <c r="E17" i="60"/>
  <c r="B17" i="60" s="1"/>
  <c r="P12" i="60"/>
  <c r="A18" i="60"/>
  <c r="A19" i="60"/>
  <c r="Q12" i="62"/>
  <c r="B18" i="62" l="1"/>
  <c r="E19" i="62"/>
  <c r="E18" i="61"/>
  <c r="P13" i="61"/>
  <c r="C25" i="61"/>
  <c r="C26" i="61" s="1"/>
  <c r="C24" i="61"/>
  <c r="A19" i="61"/>
  <c r="C23" i="61"/>
  <c r="Q12" i="60"/>
  <c r="Q12" i="61"/>
  <c r="P13" i="60"/>
  <c r="E18" i="60"/>
  <c r="C23" i="60"/>
  <c r="C24" i="60"/>
  <c r="C25" i="60"/>
  <c r="C26" i="60" s="1"/>
  <c r="B18" i="61" l="1"/>
  <c r="E19" i="61"/>
  <c r="B18" i="60"/>
  <c r="E19" i="60"/>
  <c r="Q13" i="62"/>
  <c r="C20" i="62"/>
  <c r="K4" i="62"/>
  <c r="C21" i="62"/>
  <c r="D3" i="62" s="1"/>
  <c r="B19" i="62"/>
  <c r="C13" i="62" s="1"/>
  <c r="C27" i="62"/>
  <c r="C22" i="62"/>
  <c r="D4" i="62" l="1"/>
  <c r="N3" i="62" s="1"/>
  <c r="I3" i="62"/>
  <c r="I4" i="62" s="1"/>
  <c r="G4" i="62"/>
  <c r="D18" i="62"/>
  <c r="D14" i="62"/>
  <c r="D9" i="62"/>
  <c r="D17" i="62"/>
  <c r="D10" i="62"/>
  <c r="D16" i="62"/>
  <c r="D11" i="62"/>
  <c r="D13" i="62"/>
  <c r="D8" i="62"/>
  <c r="D15" i="62"/>
  <c r="D12" i="62"/>
  <c r="G3" i="62"/>
  <c r="Q13" i="60"/>
  <c r="C22" i="60"/>
  <c r="C27" i="60"/>
  <c r="B19" i="60"/>
  <c r="C13" i="60" s="1"/>
  <c r="K4" i="60"/>
  <c r="C20" i="60"/>
  <c r="C21" i="60"/>
  <c r="D3" i="60" s="1"/>
  <c r="Q13" i="61"/>
  <c r="K4" i="61"/>
  <c r="C20" i="61"/>
  <c r="C22" i="61"/>
  <c r="C27" i="61"/>
  <c r="C21" i="61"/>
  <c r="D3" i="61" s="1"/>
  <c r="B19" i="61"/>
  <c r="C13" i="61" s="1"/>
  <c r="M3" i="62" l="1"/>
  <c r="L3" i="62" s="1"/>
  <c r="G8" i="62"/>
  <c r="F8" i="62"/>
  <c r="I8" i="62"/>
  <c r="D19" i="62"/>
  <c r="H8" i="62"/>
  <c r="J8" i="62"/>
  <c r="I10" i="62"/>
  <c r="H10" i="62"/>
  <c r="G10" i="62"/>
  <c r="F10" i="62"/>
  <c r="J10" i="62"/>
  <c r="H18" i="62"/>
  <c r="G18" i="62"/>
  <c r="F18" i="62"/>
  <c r="I18" i="62"/>
  <c r="J18" i="62"/>
  <c r="I3" i="61"/>
  <c r="I4" i="61" s="1"/>
  <c r="G4" i="61"/>
  <c r="D4" i="61"/>
  <c r="N3" i="61" s="1"/>
  <c r="N2" i="62"/>
  <c r="M2" i="62"/>
  <c r="G13" i="62"/>
  <c r="F13" i="62"/>
  <c r="I13" i="62"/>
  <c r="H13" i="62"/>
  <c r="J13" i="62"/>
  <c r="I17" i="62"/>
  <c r="H17" i="62"/>
  <c r="G17" i="62"/>
  <c r="F17" i="62"/>
  <c r="J17" i="62"/>
  <c r="D15" i="61"/>
  <c r="D13" i="61"/>
  <c r="D10" i="61"/>
  <c r="D16" i="61"/>
  <c r="D9" i="61"/>
  <c r="D17" i="61"/>
  <c r="D12" i="61"/>
  <c r="D8" i="61"/>
  <c r="G3" i="61"/>
  <c r="D14" i="61"/>
  <c r="D18" i="61"/>
  <c r="D11" i="61"/>
  <c r="D18" i="60"/>
  <c r="J18" i="60" s="1"/>
  <c r="D14" i="60"/>
  <c r="J14" i="60" s="1"/>
  <c r="D17" i="60"/>
  <c r="J17" i="60" s="1"/>
  <c r="D16" i="60"/>
  <c r="J16" i="60" s="1"/>
  <c r="D11" i="60"/>
  <c r="J11" i="60" s="1"/>
  <c r="D8" i="60"/>
  <c r="G3" i="60"/>
  <c r="D15" i="60"/>
  <c r="J15" i="60" s="1"/>
  <c r="D13" i="60"/>
  <c r="J13" i="60" s="1"/>
  <c r="D9" i="60"/>
  <c r="J9" i="60" s="1"/>
  <c r="D12" i="60"/>
  <c r="J12" i="60" s="1"/>
  <c r="D10" i="60"/>
  <c r="J10" i="60" s="1"/>
  <c r="G4" i="60"/>
  <c r="D4" i="60"/>
  <c r="N3" i="60" s="1"/>
  <c r="I3" i="60"/>
  <c r="I4" i="60" s="1"/>
  <c r="G12" i="62"/>
  <c r="F12" i="62"/>
  <c r="I12" i="62"/>
  <c r="H12" i="62"/>
  <c r="J12" i="62"/>
  <c r="F11" i="62"/>
  <c r="I11" i="62"/>
  <c r="H11" i="62"/>
  <c r="G11" i="62"/>
  <c r="J11" i="62"/>
  <c r="H9" i="62"/>
  <c r="G9" i="62"/>
  <c r="F9" i="62"/>
  <c r="I9" i="62"/>
  <c r="J9" i="62"/>
  <c r="G15" i="62"/>
  <c r="F15" i="62"/>
  <c r="I15" i="62"/>
  <c r="H15" i="62"/>
  <c r="J15" i="62"/>
  <c r="F16" i="62"/>
  <c r="I16" i="62"/>
  <c r="H16" i="62"/>
  <c r="G16" i="62"/>
  <c r="J16" i="62"/>
  <c r="H14" i="62"/>
  <c r="G14" i="62"/>
  <c r="F14" i="62"/>
  <c r="I14" i="62"/>
  <c r="J14" i="62"/>
  <c r="M3" i="61" l="1"/>
  <c r="L3" i="61" s="1"/>
  <c r="L2" i="62"/>
  <c r="D19" i="61"/>
  <c r="F8" i="61"/>
  <c r="G8" i="61"/>
  <c r="J8" i="61"/>
  <c r="J19" i="62"/>
  <c r="C28" i="62" s="1"/>
  <c r="K2" i="62" s="1"/>
  <c r="N2" i="61"/>
  <c r="M2" i="61"/>
  <c r="G9" i="61"/>
  <c r="F9" i="61"/>
  <c r="J9" i="61"/>
  <c r="G15" i="61"/>
  <c r="F15" i="61"/>
  <c r="J15" i="61"/>
  <c r="G16" i="61"/>
  <c r="F16" i="61"/>
  <c r="J16" i="61"/>
  <c r="N2" i="60"/>
  <c r="M2" i="60"/>
  <c r="G18" i="61"/>
  <c r="F18" i="61"/>
  <c r="J18" i="61"/>
  <c r="F12" i="61"/>
  <c r="G12" i="61"/>
  <c r="J12" i="61"/>
  <c r="G10" i="61"/>
  <c r="F10" i="61"/>
  <c r="J10" i="61"/>
  <c r="M3" i="60"/>
  <c r="L3" i="60" s="1"/>
  <c r="G11" i="61"/>
  <c r="F11" i="61"/>
  <c r="J11" i="61"/>
  <c r="D19" i="60"/>
  <c r="J8" i="60"/>
  <c r="J19" i="60" s="1"/>
  <c r="C28" i="60" s="1"/>
  <c r="K2" i="60" s="1"/>
  <c r="G14" i="61"/>
  <c r="F14" i="61"/>
  <c r="J14" i="61"/>
  <c r="F17" i="61"/>
  <c r="G17" i="61"/>
  <c r="J17" i="61"/>
  <c r="G13" i="61"/>
  <c r="F13" i="61"/>
  <c r="J13" i="61"/>
  <c r="J19" i="61" l="1"/>
  <c r="C28" i="61" s="1"/>
  <c r="K2" i="61" s="1"/>
  <c r="L2" i="61"/>
  <c r="L2" i="60"/>
  <c r="I22" i="28" l="1"/>
  <c r="I21" i="28"/>
  <c r="K27" i="28"/>
  <c r="J27" i="28"/>
  <c r="I19" i="58"/>
  <c r="E19" i="58"/>
  <c r="E17" i="58"/>
  <c r="B13" i="58"/>
  <c r="A13" i="58"/>
  <c r="B12" i="58"/>
  <c r="A12" i="58"/>
  <c r="B11" i="58"/>
  <c r="A11" i="58"/>
  <c r="K28" i="58" s="1"/>
  <c r="B10" i="58"/>
  <c r="A10" i="58"/>
  <c r="C9" i="58"/>
  <c r="C8" i="58"/>
  <c r="C7" i="58"/>
  <c r="C6" i="58"/>
  <c r="C5" i="58"/>
  <c r="C4" i="58"/>
  <c r="C13" i="58" s="1"/>
  <c r="C3" i="58"/>
  <c r="C2" i="58"/>
  <c r="C11" i="58" s="1"/>
  <c r="C10" i="58" l="1"/>
  <c r="I18" i="58"/>
  <c r="I20" i="58" s="1"/>
  <c r="I22" i="58" s="1"/>
  <c r="P17" i="58"/>
  <c r="I21" i="58"/>
  <c r="E18" i="58"/>
  <c r="E20" i="58" s="1"/>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2" i="57"/>
  <c r="E21" i="58" l="1"/>
  <c r="E22" i="58"/>
  <c r="C2" i="28" l="1"/>
  <c r="C3" i="28"/>
  <c r="C4" i="28"/>
  <c r="C5" i="28"/>
  <c r="C6" i="28"/>
  <c r="C7" i="28"/>
  <c r="C8" i="28"/>
  <c r="C9" i="28"/>
  <c r="A10" i="28"/>
  <c r="B10" i="28"/>
  <c r="E15" i="28"/>
  <c r="E16" i="28" s="1"/>
  <c r="E17" i="28" s="1"/>
  <c r="E18" i="28" s="1"/>
  <c r="E19" i="28"/>
  <c r="E20" i="28" l="1"/>
  <c r="C10" i="28"/>
  <c r="E21" i="28" l="1"/>
  <c r="E22" i="28"/>
</calcChain>
</file>

<file path=xl/comments1.xml><?xml version="1.0" encoding="utf-8"?>
<comments xmlns="http://schemas.openxmlformats.org/spreadsheetml/2006/main">
  <authors>
    <author>RAndrews</author>
    <author>R. Andrews</author>
  </authors>
  <commentList>
    <comment ref="P17" authorId="0" shapeId="0">
      <text>
        <r>
          <rPr>
            <b/>
            <sz val="9"/>
            <color indexed="81"/>
            <rFont val="Tahoma"/>
            <family val="2"/>
          </rPr>
          <t>Calculated with the above Stine format formula.</t>
        </r>
        <r>
          <rPr>
            <sz val="9"/>
            <color indexed="81"/>
            <rFont val="Tahoma"/>
            <family val="2"/>
          </rPr>
          <t xml:space="preserve">
</t>
        </r>
      </text>
    </comment>
    <comment ref="E18" authorId="1" shapeId="0">
      <text>
        <r>
          <rPr>
            <b/>
            <sz val="9"/>
            <color indexed="81"/>
            <rFont val="Tahoma"/>
            <family val="2"/>
          </rPr>
          <t>This uses formula to the right and up.  Other texts use a different but equivalent formula.</t>
        </r>
        <r>
          <rPr>
            <sz val="9"/>
            <color indexed="81"/>
            <rFont val="Tahoma"/>
            <family val="2"/>
          </rPr>
          <t xml:space="preserve">
</t>
        </r>
      </text>
    </comment>
    <comment ref="I18" authorId="1" shapeId="0">
      <text>
        <r>
          <rPr>
            <b/>
            <sz val="9"/>
            <color indexed="81"/>
            <rFont val="Tahoma"/>
            <family val="2"/>
          </rPr>
          <t>This uses formula to the right.  Stine &amp; other texts may use a different but equivalent formula.</t>
        </r>
        <r>
          <rPr>
            <sz val="9"/>
            <color indexed="81"/>
            <rFont val="Tahoma"/>
            <family val="2"/>
          </rPr>
          <t xml:space="preserve">
</t>
        </r>
      </text>
    </comment>
    <comment ref="K28" authorId="0" shapeId="0">
      <text>
        <r>
          <rPr>
            <b/>
            <sz val="9"/>
            <color indexed="81"/>
            <rFont val="Tahoma"/>
            <family val="2"/>
          </rPr>
          <t>This value calculated using the Stine formula gives is the same value as the one above for Standard Error.</t>
        </r>
        <r>
          <rPr>
            <sz val="9"/>
            <color indexed="81"/>
            <rFont val="Tahoma"/>
            <family val="2"/>
          </rPr>
          <t xml:space="preserve">
</t>
        </r>
      </text>
    </comment>
  </commentList>
</comments>
</file>

<file path=xl/comments2.xml><?xml version="1.0" encoding="utf-8"?>
<comments xmlns="http://schemas.openxmlformats.org/spreadsheetml/2006/main">
  <authors>
    <author>RAndrews</author>
  </authors>
  <commentList>
    <comment ref="A1" authorId="0" shapeId="0">
      <text>
        <r>
          <rPr>
            <b/>
            <sz val="9"/>
            <color indexed="81"/>
            <rFont val="Tahoma"/>
            <family val="2"/>
          </rPr>
          <t>Data on diamonds used for examples in Chapter 19</t>
        </r>
        <r>
          <rPr>
            <sz val="9"/>
            <color indexed="81"/>
            <rFont val="Tahoma"/>
            <family val="2"/>
          </rPr>
          <t xml:space="preserve">
</t>
        </r>
      </text>
    </comment>
    <comment ref="B1" authorId="0" shapeId="0">
      <text>
        <r>
          <rPr>
            <b/>
            <sz val="9"/>
            <color indexed="81"/>
            <rFont val="Tahoma"/>
            <family val="2"/>
          </rPr>
          <t>Data on diamonds used for examples in Chapter 19</t>
        </r>
        <r>
          <rPr>
            <sz val="9"/>
            <color indexed="81"/>
            <rFont val="Tahoma"/>
            <family val="2"/>
          </rPr>
          <t xml:space="preserve">
</t>
        </r>
      </text>
    </comment>
    <comment ref="E1" authorId="0" shapeId="0">
      <text>
        <r>
          <rPr>
            <b/>
            <sz val="9"/>
            <color indexed="81"/>
            <rFont val="Tahoma"/>
            <family val="2"/>
          </rPr>
          <t>Residuals in random order A</t>
        </r>
        <r>
          <rPr>
            <sz val="9"/>
            <color indexed="81"/>
            <rFont val="Tahoma"/>
            <family val="2"/>
          </rPr>
          <t xml:space="preserve">
</t>
        </r>
      </text>
    </comment>
    <comment ref="F1" authorId="0" shapeId="0">
      <text>
        <r>
          <rPr>
            <b/>
            <sz val="9"/>
            <color indexed="81"/>
            <rFont val="Tahoma"/>
            <family val="2"/>
          </rPr>
          <t>Residuals in random order B</t>
        </r>
        <r>
          <rPr>
            <sz val="9"/>
            <color indexed="81"/>
            <rFont val="Tahoma"/>
            <family val="2"/>
          </rPr>
          <t xml:space="preserve">
</t>
        </r>
      </text>
    </comment>
    <comment ref="G1" authorId="0" shapeId="0">
      <text>
        <r>
          <rPr>
            <b/>
            <sz val="9"/>
            <color indexed="81"/>
            <rFont val="Tahoma"/>
            <family val="2"/>
          </rPr>
          <t>Residuals in random order C</t>
        </r>
        <r>
          <rPr>
            <sz val="9"/>
            <color indexed="81"/>
            <rFont val="Tahoma"/>
            <family val="2"/>
          </rPr>
          <t xml:space="preserve">
</t>
        </r>
      </text>
    </comment>
  </commentList>
</comments>
</file>

<file path=xl/comments3.xml><?xml version="1.0" encoding="utf-8"?>
<comments xmlns="http://schemas.openxmlformats.org/spreadsheetml/2006/main">
  <authors>
    <author>RAndrews</author>
  </authors>
  <commentList>
    <comment ref="B96" authorId="0" shapeId="0">
      <text>
        <r>
          <rPr>
            <b/>
            <sz val="9"/>
            <color indexed="81"/>
            <rFont val="Tahoma"/>
            <family val="2"/>
          </rPr>
          <t>This value was in the data set when JMP fitted the model.</t>
        </r>
        <r>
          <rPr>
            <sz val="9"/>
            <color indexed="81"/>
            <rFont val="Tahoma"/>
            <family val="2"/>
          </rPr>
          <t xml:space="preserve">
</t>
        </r>
      </text>
    </comment>
    <comment ref="C96" authorId="0" shapeId="0">
      <text>
        <r>
          <rPr>
            <b/>
            <sz val="9"/>
            <color indexed="81"/>
            <rFont val="Tahoma"/>
            <family val="2"/>
          </rPr>
          <t xml:space="preserve">Since there was no value for Price in this cell, this row was not used for fitting the model. </t>
        </r>
        <r>
          <rPr>
            <sz val="9"/>
            <color indexed="81"/>
            <rFont val="Tahoma"/>
            <family val="2"/>
          </rPr>
          <t xml:space="preserve">
</t>
        </r>
      </text>
    </comment>
    <comment ref="B97" authorId="0" shapeId="0">
      <text>
        <r>
          <rPr>
            <b/>
            <sz val="9"/>
            <color indexed="81"/>
            <rFont val="Tahoma"/>
            <family val="2"/>
          </rPr>
          <t xml:space="preserve">This value was typed in after the model was built and the values for the Predicted Price and the confidence interval for the Mean Price were calculated.  Hence there are no values on this row for Predicted Price and the Lower and Upper 95% values for the Mean Price.  </t>
        </r>
        <r>
          <rPr>
            <sz val="9"/>
            <color indexed="81"/>
            <rFont val="Tahoma"/>
            <family val="2"/>
          </rPr>
          <t xml:space="preserve">
</t>
        </r>
      </text>
    </comment>
  </commentList>
</comments>
</file>

<file path=xl/sharedStrings.xml><?xml version="1.0" encoding="utf-8"?>
<sst xmlns="http://schemas.openxmlformats.org/spreadsheetml/2006/main" count="368" uniqueCount="144">
  <si>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</si>
  <si>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</si>
  <si>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</si>
  <si>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</si>
  <si>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</si>
  <si>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</si>
  <si>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</si>
  <si>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</si>
  <si>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</si>
  <si>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</si>
  <si>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</si>
  <si>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</si>
  <si>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</si>
  <si>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</si>
  <si>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</si>
  <si>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</si>
  <si>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</si>
  <si>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</si>
  <si>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</si>
  <si>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</si>
  <si>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</si>
  <si>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90.0%</t>
  </si>
  <si>
    <t>Upper 90.0%</t>
  </si>
  <si>
    <t>Intercept</t>
  </si>
  <si>
    <t>Least Squares Estimators of the Phenomenon Slope &amp; Intercept</t>
  </si>
  <si>
    <t>Standard Error of the Sample Slope &amp; Intercept</t>
  </si>
  <si>
    <t>Slope =</t>
  </si>
  <si>
    <t>X</t>
  </si>
  <si>
    <t>Y</t>
  </si>
  <si>
    <t xml:space="preserve">Mean </t>
  </si>
  <si>
    <t xml:space="preserve">Hit F9 to change graph </t>
  </si>
  <si>
    <t>You may change the values in blue.</t>
  </si>
  <si>
    <t>R-square</t>
  </si>
  <si>
    <t xml:space="preserve">Intercept = </t>
  </si>
  <si>
    <t xml:space="preserve">Variance = </t>
  </si>
  <si>
    <t xml:space="preserve">Increment = </t>
  </si>
  <si>
    <t>Data</t>
  </si>
  <si>
    <t>y-hat</t>
  </si>
  <si>
    <t>L.L. Mean</t>
  </si>
  <si>
    <t>U.L. Mean</t>
  </si>
  <si>
    <t>L.L.Predict</t>
  </si>
  <si>
    <t>U.L.Predict</t>
  </si>
  <si>
    <t>Phenomenon</t>
  </si>
  <si>
    <t>= SS(Error)</t>
  </si>
  <si>
    <t xml:space="preserve">Slope = </t>
  </si>
  <si>
    <t xml:space="preserve">MSE = </t>
  </si>
  <si>
    <t xml:space="preserve">SS(X) = </t>
  </si>
  <si>
    <t xml:space="preserve">x-bar = </t>
  </si>
  <si>
    <t xml:space="preserve">n = </t>
  </si>
  <si>
    <t xml:space="preserve">t for 95% = </t>
  </si>
  <si>
    <t>SS(Total) =</t>
  </si>
  <si>
    <t xml:space="preserve">SS(Regr) = </t>
  </si>
  <si>
    <t>X-3</t>
  </si>
  <si>
    <t>If x =3 find the anticipated or predicted value for Y, Y^(x=3)</t>
  </si>
  <si>
    <t>Find a 90% confidence interval for the mean of Y when x=3</t>
  </si>
  <si>
    <t>Find a 90% confidence interval for a new individual predicted value of Y when x=3</t>
  </si>
  <si>
    <t>= SE(mean of Y when x=3)</t>
  </si>
  <si>
    <t>= SE(individual value of Y when x=3)</t>
  </si>
  <si>
    <t>= Table Value or CV for 90% CI, df = 6</t>
  </si>
  <si>
    <t>= ME or Margin of Error</t>
  </si>
  <si>
    <t xml:space="preserve">= 90% Upper Limit </t>
  </si>
  <si>
    <t xml:space="preserve">= 90% Lower Limit </t>
  </si>
  <si>
    <t>= Variance (mean of Y when x=3)</t>
  </si>
  <si>
    <t>= Variance (individual Y when x=3) = Variance (mean of Y when x=3)+ MSE</t>
  </si>
  <si>
    <t>90% limits from the previous tab using formulas</t>
  </si>
  <si>
    <t>Values from the previous tab using formulas</t>
  </si>
  <si>
    <t>90% confidence interval for the mean of Y when x=3</t>
  </si>
  <si>
    <t>= SE(mean of Y when X=3)</t>
  </si>
  <si>
    <t>= SE(individual value of Y when X=3)</t>
  </si>
  <si>
    <r>
      <t xml:space="preserve">= </t>
    </r>
    <r>
      <rPr>
        <b/>
        <sz val="11"/>
        <color indexed="17"/>
        <rFont val="Calibri"/>
        <family val="2"/>
      </rPr>
      <t>Ŷ</t>
    </r>
    <r>
      <rPr>
        <b/>
        <sz val="11"/>
        <color indexed="17"/>
        <rFont val="Calibri"/>
        <family val="2"/>
      </rPr>
      <t xml:space="preserve"> for X =3 </t>
    </r>
  </si>
  <si>
    <t>If x =3 find the anticipated or predicted value for Y, Ŷ(x=3)</t>
  </si>
  <si>
    <t>Ŷ for x =3 is the intercept using x-3</t>
  </si>
  <si>
    <t>Correlation</t>
  </si>
  <si>
    <r>
      <t>SE(ŷ</t>
    </r>
    <r>
      <rPr>
        <vertAlign val="subscript"/>
        <sz val="10"/>
        <rFont val="Arial"/>
        <family val="2"/>
      </rPr>
      <t>0</t>
    </r>
    <r>
      <rPr>
        <sz val="10"/>
        <rFont val="Arial"/>
        <family val="2"/>
      </rPr>
      <t>) =</t>
    </r>
  </si>
  <si>
    <t xml:space="preserve">Also </t>
  </si>
  <si>
    <t>SPSS Options for Prediction Intervals</t>
  </si>
  <si>
    <t>Page 553, Stine 2nd edition</t>
  </si>
  <si>
    <r>
      <t>Variance = s</t>
    </r>
    <r>
      <rPr>
        <vertAlign val="superscript"/>
        <sz val="10"/>
        <color theme="9" tint="-0.499984740745262"/>
        <rFont val="Arial"/>
        <family val="2"/>
      </rPr>
      <t>2</t>
    </r>
  </si>
  <si>
    <t>n</t>
  </si>
  <si>
    <r>
      <t>Sum of Squares = (n-1)*s</t>
    </r>
    <r>
      <rPr>
        <vertAlign val="superscript"/>
        <sz val="10"/>
        <color theme="9" tint="-0.499984740745262"/>
        <rFont val="Arial"/>
        <family val="2"/>
      </rPr>
      <t>2</t>
    </r>
  </si>
  <si>
    <r>
      <t>SE(individual value of Y when X=x</t>
    </r>
    <r>
      <rPr>
        <b/>
        <vertAlign val="subscript"/>
        <sz val="10"/>
        <color indexed="12"/>
        <rFont val="Arial"/>
        <family val="2"/>
      </rPr>
      <t>0</t>
    </r>
    <r>
      <rPr>
        <b/>
        <sz val="10"/>
        <color indexed="12"/>
        <rFont val="Arial"/>
        <family val="2"/>
      </rPr>
      <t xml:space="preserve"> or X</t>
    </r>
    <r>
      <rPr>
        <b/>
        <vertAlign val="subscript"/>
        <sz val="10"/>
        <color indexed="12"/>
        <rFont val="Arial"/>
        <family val="2"/>
      </rPr>
      <t>new</t>
    </r>
    <r>
      <rPr>
        <b/>
        <sz val="10"/>
        <color indexed="12"/>
        <rFont val="Arial"/>
        <family val="2"/>
      </rPr>
      <t xml:space="preserve">)  = </t>
    </r>
    <r>
      <rPr>
        <b/>
        <sz val="11"/>
        <color indexed="12"/>
        <rFont val="Arial"/>
        <family val="2"/>
      </rPr>
      <t>se(y^</t>
    </r>
    <r>
      <rPr>
        <b/>
        <vertAlign val="subscript"/>
        <sz val="11"/>
        <color indexed="12"/>
        <rFont val="Arial"/>
        <family val="2"/>
      </rPr>
      <t>new</t>
    </r>
    <r>
      <rPr>
        <b/>
        <sz val="11"/>
        <color indexed="12"/>
        <rFont val="Arial"/>
        <family val="2"/>
      </rPr>
      <t>)</t>
    </r>
  </si>
  <si>
    <r>
      <rPr>
        <sz val="14"/>
        <color theme="9" tint="-0.499984740745262"/>
        <rFont val="Arial"/>
        <family val="2"/>
      </rPr>
      <t>JMP Option for a Confidence Interval for the</t>
    </r>
    <r>
      <rPr>
        <sz val="14"/>
        <rFont val="Arial"/>
        <family val="2"/>
      </rPr>
      <t xml:space="preserve"> </t>
    </r>
    <r>
      <rPr>
        <b/>
        <sz val="14"/>
        <color rgb="FF0000FF"/>
        <rFont val="Arial"/>
        <family val="2"/>
      </rPr>
      <t>Mean of Y</t>
    </r>
    <r>
      <rPr>
        <sz val="14"/>
        <rFont val="Arial"/>
        <family val="2"/>
      </rPr>
      <t xml:space="preserve"> </t>
    </r>
    <r>
      <rPr>
        <sz val="14"/>
        <color theme="9" tint="-0.499984740745262"/>
        <rFont val="Arial"/>
        <family val="2"/>
      </rPr>
      <t>for the given X values</t>
    </r>
  </si>
  <si>
    <r>
      <rPr>
        <sz val="14"/>
        <color theme="9" tint="-0.499984740745262"/>
        <rFont val="Arial"/>
        <family val="2"/>
      </rPr>
      <t>JMP Option for a Confidence Interval for an</t>
    </r>
    <r>
      <rPr>
        <b/>
        <sz val="14"/>
        <color rgb="FF0000FF"/>
        <rFont val="Arial"/>
        <family val="2"/>
      </rPr>
      <t xml:space="preserve"> Individual Y</t>
    </r>
    <r>
      <rPr>
        <sz val="14"/>
        <rFont val="Arial"/>
        <family val="2"/>
      </rPr>
      <t xml:space="preserve"> </t>
    </r>
    <r>
      <rPr>
        <sz val="14"/>
        <color theme="9" tint="-0.499984740745262"/>
        <rFont val="Arial"/>
        <family val="2"/>
      </rPr>
      <t>for the given X values</t>
    </r>
  </si>
  <si>
    <t>Residuals (c)</t>
  </si>
  <si>
    <t>Residuals (b)</t>
  </si>
  <si>
    <t>Residuals (a)</t>
  </si>
  <si>
    <t>Residuals</t>
  </si>
  <si>
    <t>Weight (carats)</t>
  </si>
  <si>
    <t>Price</t>
  </si>
  <si>
    <t>Sample:</t>
  </si>
  <si>
    <t>MSE =</t>
  </si>
  <si>
    <t xml:space="preserve">Phenomenon: </t>
  </si>
  <si>
    <r>
      <t>SE(mean of Y when X=x</t>
    </r>
    <r>
      <rPr>
        <b/>
        <vertAlign val="subscript"/>
        <sz val="10"/>
        <color indexed="53"/>
        <rFont val="Arial"/>
        <family val="2"/>
      </rPr>
      <t>0</t>
    </r>
    <r>
      <rPr>
        <b/>
        <sz val="10"/>
        <color indexed="53"/>
        <rFont val="Arial"/>
        <family val="2"/>
      </rPr>
      <t xml:space="preserve"> </t>
    </r>
    <r>
      <rPr>
        <b/>
        <sz val="10"/>
        <color indexed="53"/>
        <rFont val="Arial"/>
        <family val="2"/>
      </rPr>
      <t xml:space="preserve">) </t>
    </r>
  </si>
  <si>
    <t>Equivalent formula with Stine format</t>
  </si>
  <si>
    <t>= 90% ME or Margin of Error</t>
  </si>
  <si>
    <t>Calculated with formula above</t>
  </si>
  <si>
    <t>Calculated with formula to the right</t>
  </si>
  <si>
    <t>=</t>
  </si>
  <si>
    <t>Slope</t>
  </si>
  <si>
    <t>SE(Slope)=</t>
  </si>
  <si>
    <t>SE(Intrcpt)=</t>
  </si>
  <si>
    <r>
      <t>s</t>
    </r>
    <r>
      <rPr>
        <b/>
        <vertAlign val="subscript"/>
        <sz val="10"/>
        <color rgb="FF00B050"/>
        <rFont val="Arial"/>
        <family val="2"/>
      </rPr>
      <t>e</t>
    </r>
    <r>
      <rPr>
        <b/>
        <sz val="10"/>
        <color rgb="FF00B050"/>
        <rFont val="Arial"/>
        <family val="2"/>
      </rPr>
      <t>=</t>
    </r>
  </si>
  <si>
    <t>y-bar</t>
  </si>
  <si>
    <t>SE(Intercept)=</t>
  </si>
  <si>
    <t>2. Confidence Interval for Predicted Mean of Y</t>
  </si>
  <si>
    <t>3. Confidence Interval for Predicted Individual value of Y</t>
  </si>
  <si>
    <t>Form below used, page 491, Sharpe 3rd</t>
  </si>
  <si>
    <t xml:space="preserve">page 489, Stine 2nd </t>
  </si>
  <si>
    <r>
      <t>Variance of the Residuals (y values around the sample regression line),</t>
    </r>
    <r>
      <rPr>
        <b/>
        <sz val="12"/>
        <rFont val="Arial"/>
        <family val="2"/>
      </rPr>
      <t xml:space="preserve"> y-ŷ</t>
    </r>
  </si>
  <si>
    <t>The denominator (degrees of freedom) is n-2 because 2 coefficients are being estimated (slope &amp; intercept)</t>
  </si>
  <si>
    <t>Formula above is for simple linear regression only.</t>
  </si>
  <si>
    <r>
      <t xml:space="preserve">Formulas for </t>
    </r>
    <r>
      <rPr>
        <b/>
        <sz val="12"/>
        <color rgb="FF0000FF"/>
        <rFont val="Arial"/>
        <family val="2"/>
      </rPr>
      <t>Simple Regression</t>
    </r>
    <r>
      <rPr>
        <b/>
        <sz val="11"/>
        <color rgb="FF0000FF"/>
        <rFont val="Arial"/>
        <family val="2"/>
      </rPr>
      <t xml:space="preserve"> Model (SRM)</t>
    </r>
    <r>
      <rPr>
        <b/>
        <sz val="11"/>
        <rFont val="Arial"/>
        <family val="2"/>
      </rPr>
      <t xml:space="preserve"> with y = response variable &amp; x= predictor variable.</t>
    </r>
  </si>
  <si>
    <r>
      <t>Stine uses SE(b</t>
    </r>
    <r>
      <rPr>
        <vertAlign val="subscript"/>
        <sz val="10"/>
        <rFont val="Arial"/>
        <family val="2"/>
      </rPr>
      <t>1</t>
    </r>
    <r>
      <rPr>
        <sz val="10"/>
        <rFont val="Arial"/>
        <family val="2"/>
      </rPr>
      <t xml:space="preserve">) to denote the standard error using the phenomenon variance </t>
    </r>
    <r>
      <rPr>
        <sz val="10"/>
        <rFont val="Calibri"/>
        <family val="2"/>
      </rPr>
      <t>σ</t>
    </r>
    <r>
      <rPr>
        <vertAlign val="superscript"/>
        <sz val="10"/>
        <rFont val="Arial"/>
        <family val="2"/>
      </rPr>
      <t>2</t>
    </r>
    <r>
      <rPr>
        <sz val="10"/>
        <rFont val="Arial"/>
        <family val="2"/>
      </rPr>
      <t>.</t>
    </r>
  </si>
  <si>
    <r>
      <t xml:space="preserve">If the sample value of </t>
    </r>
    <r>
      <rPr>
        <sz val="12"/>
        <rFont val="Arial"/>
        <family val="2"/>
      </rPr>
      <t>s</t>
    </r>
    <r>
      <rPr>
        <vertAlign val="subscript"/>
        <sz val="12"/>
        <rFont val="Arial"/>
        <family val="2"/>
      </rPr>
      <t>e</t>
    </r>
    <r>
      <rPr>
        <sz val="10"/>
        <rFont val="Arial"/>
        <family val="2"/>
      </rPr>
      <t xml:space="preserve"> is used to estimate </t>
    </r>
    <r>
      <rPr>
        <sz val="12"/>
        <rFont val="Calibri"/>
        <family val="2"/>
      </rPr>
      <t>σ</t>
    </r>
    <r>
      <rPr>
        <sz val="10"/>
        <rFont val="Arial"/>
        <family val="2"/>
      </rPr>
      <t xml:space="preserve">, then Stine uses </t>
    </r>
    <r>
      <rPr>
        <sz val="12"/>
        <rFont val="Arial"/>
        <family val="2"/>
      </rPr>
      <t>se(b</t>
    </r>
    <r>
      <rPr>
        <vertAlign val="subscript"/>
        <sz val="12"/>
        <rFont val="Arial"/>
        <family val="2"/>
      </rPr>
      <t>1</t>
    </r>
    <r>
      <rPr>
        <sz val="12"/>
        <rFont val="Arial"/>
        <family val="2"/>
      </rPr>
      <t>)</t>
    </r>
    <r>
      <rPr>
        <sz val="10"/>
        <rFont val="Arial"/>
        <family val="2"/>
      </rPr>
      <t xml:space="preserve"> for this estimated standard error.</t>
    </r>
  </si>
  <si>
    <r>
      <t>I will not make this differentiation between se(b</t>
    </r>
    <r>
      <rPr>
        <b/>
        <vertAlign val="subscript"/>
        <sz val="10"/>
        <rFont val="Arial"/>
        <family val="2"/>
      </rPr>
      <t>1</t>
    </r>
    <r>
      <rPr>
        <b/>
        <sz val="10"/>
        <rFont val="Arial"/>
        <family val="2"/>
      </rPr>
      <t>) and SE(b</t>
    </r>
    <r>
      <rPr>
        <b/>
        <vertAlign val="subscript"/>
        <sz val="10"/>
        <rFont val="Arial"/>
        <family val="2"/>
      </rPr>
      <t>1</t>
    </r>
    <r>
      <rPr>
        <b/>
        <sz val="10"/>
        <rFont val="Arial"/>
        <family val="2"/>
      </rPr>
      <t xml:space="preserve">) in the formulas I use. </t>
    </r>
  </si>
  <si>
    <r>
      <t>page 545, Stine 2nd, estimated standard error of b</t>
    </r>
    <r>
      <rPr>
        <b/>
        <vertAlign val="subscript"/>
        <sz val="11"/>
        <color rgb="FF0000FF"/>
        <rFont val="Arial"/>
        <family val="2"/>
      </rPr>
      <t>1</t>
    </r>
  </si>
  <si>
    <t>Other authors use</t>
  </si>
  <si>
    <r>
      <t>Stine type formula for se[estimate for E(Y|X=x</t>
    </r>
    <r>
      <rPr>
        <b/>
        <vertAlign val="subscript"/>
        <sz val="10"/>
        <color rgb="FF0000FF"/>
        <rFont val="Arial"/>
        <family val="2"/>
      </rPr>
      <t>0</t>
    </r>
    <r>
      <rPr>
        <b/>
        <sz val="10"/>
        <color rgb="FF0000FF"/>
        <rFont val="Arial"/>
        <family val="2"/>
      </rPr>
      <t>)]=se(</t>
    </r>
    <r>
      <rPr>
        <b/>
        <sz val="10"/>
        <color rgb="FF0000FF"/>
        <rFont val="Calibri"/>
        <family val="2"/>
      </rPr>
      <t>µ</t>
    </r>
    <r>
      <rPr>
        <b/>
        <vertAlign val="subscript"/>
        <sz val="10"/>
        <color rgb="FF0000FF"/>
        <rFont val="Arial"/>
        <family val="2"/>
      </rPr>
      <t>0</t>
    </r>
    <r>
      <rPr>
        <b/>
        <sz val="10"/>
        <color rgb="FF0000FF"/>
        <rFont val="Arial"/>
        <family val="2"/>
      </rPr>
      <t>-hat)</t>
    </r>
  </si>
  <si>
    <r>
      <t xml:space="preserve">                 Standard Error for Mean of Y when X=x</t>
    </r>
    <r>
      <rPr>
        <b/>
        <vertAlign val="subscript"/>
        <sz val="10"/>
        <color rgb="FF0000FF"/>
        <rFont val="Calibri"/>
        <family val="2"/>
      </rPr>
      <t>0</t>
    </r>
  </si>
  <si>
    <r>
      <t xml:space="preserve">(Not covered in Stine </t>
    </r>
    <r>
      <rPr>
        <sz val="10"/>
        <color rgb="FFFF0000"/>
        <rFont val="Times New Roman"/>
        <family val="1"/>
      </rPr>
      <t>text.</t>
    </r>
    <r>
      <rPr>
        <b/>
        <sz val="10"/>
        <color rgb="FFFF0000"/>
        <rFont val="Times New Roman"/>
        <family val="1"/>
      </rPr>
      <t>)</t>
    </r>
  </si>
  <si>
    <r>
      <rPr>
        <sz val="10"/>
        <color rgb="FF0000FF"/>
        <rFont val="Calibri"/>
        <family val="2"/>
      </rPr>
      <t>µ</t>
    </r>
    <r>
      <rPr>
        <vertAlign val="subscript"/>
        <sz val="10"/>
        <color rgb="FF0000FF"/>
        <rFont val="Arial"/>
        <family val="2"/>
      </rPr>
      <t>0</t>
    </r>
    <r>
      <rPr>
        <sz val="10"/>
        <color rgb="FF0000FF"/>
        <rFont val="Arial"/>
        <family val="2"/>
      </rPr>
      <t xml:space="preserve"> represents the Y value for the phenomenon regression line when X=x</t>
    </r>
    <r>
      <rPr>
        <vertAlign val="subscript"/>
        <sz val="10"/>
        <color rgb="FF0000FF"/>
        <rFont val="Arial"/>
        <family val="2"/>
      </rPr>
      <t>0</t>
    </r>
    <r>
      <rPr>
        <sz val="10"/>
        <color rgb="FF0000FF"/>
        <rFont val="Arial"/>
        <family val="2"/>
      </rPr>
      <t>.</t>
    </r>
  </si>
  <si>
    <r>
      <t>SE(</t>
    </r>
    <r>
      <rPr>
        <b/>
        <sz val="10"/>
        <color theme="9" tint="-0.499984740745262"/>
        <rFont val="Times New Roman"/>
        <family val="1"/>
      </rPr>
      <t>ŷ</t>
    </r>
    <r>
      <rPr>
        <b/>
        <vertAlign val="subscript"/>
        <sz val="10"/>
        <color theme="9" tint="-0.499984740745262"/>
        <rFont val="Arial"/>
        <family val="2"/>
      </rPr>
      <t>0</t>
    </r>
    <r>
      <rPr>
        <b/>
        <sz val="10"/>
        <color theme="9" tint="-0.499984740745262"/>
        <rFont val="Arial"/>
        <family val="2"/>
      </rPr>
      <t>) = Standard Error for Individual Y when X=x</t>
    </r>
    <r>
      <rPr>
        <b/>
        <vertAlign val="subscript"/>
        <sz val="10"/>
        <color theme="9" tint="-0.499984740745262"/>
        <rFont val="Calibri"/>
        <family val="2"/>
      </rPr>
      <t>0</t>
    </r>
  </si>
  <si>
    <r>
      <t>Stine formula for Standard Error for predicting an Individual Y when X=x</t>
    </r>
    <r>
      <rPr>
        <b/>
        <vertAlign val="subscript"/>
        <sz val="12"/>
        <color theme="9" tint="-0.499984740745262"/>
        <rFont val="Arial"/>
        <family val="2"/>
      </rPr>
      <t>new</t>
    </r>
  </si>
  <si>
    <t>Diamond data were loaded into JMP &amp; Regression done with Fit Model under Analyze</t>
  </si>
  <si>
    <t>Drag Price in the Y box and Weight into Model Effects</t>
  </si>
  <si>
    <t>Change Emphasis to Minimal Report &amp; click Run</t>
  </si>
  <si>
    <t>JMP option used to calculate values</t>
  </si>
  <si>
    <t>Predicted Values</t>
  </si>
  <si>
    <t>Prediction Formula</t>
  </si>
  <si>
    <t>Mean Confidence Interval</t>
  </si>
  <si>
    <t>Indiv Confidence Limit Formula</t>
  </si>
  <si>
    <t>Group</t>
  </si>
  <si>
    <t>Weight(carats)</t>
  </si>
  <si>
    <t>Predicted Price</t>
  </si>
  <si>
    <t>Pred Formula Price</t>
  </si>
  <si>
    <t>Lower 95% Mean Price</t>
  </si>
  <si>
    <t>Upper 95% Mean Price</t>
  </si>
  <si>
    <t>Lower 95% Indiv Price</t>
  </si>
  <si>
    <t>Upper 95% Indiv Price</t>
  </si>
  <si>
    <t>A</t>
  </si>
  <si>
    <t>B</t>
  </si>
  <si>
    <t>Weight value of .55 included for model fitting</t>
  </si>
  <si>
    <t>Weight value of .56 added after model was fitted</t>
  </si>
  <si>
    <t>The yellow shaded cells have missing values in JMP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</si>
</sst>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_);[Red]\(&quot;$&quot;#,##0\)"/>
    <numFmt numFmtId="8" formatCode="&quot;$&quot;#,##0.00_);[Red]\(&quot;$&quot;#,##0.00\)"/>
  </numFmts>
  <fonts count="68" x14ac:knownFonts="1">
    <font>
      <sz val="10"/>
      <name val="Arial"/>
    </font>
    <font>
      <sz val="11"/>
      <color theme="1"/>
      <name val="Calibri"/>
      <family val="2"/>
      <scheme val="minor"/>
    </font>
    <font>
      <sz val="11"/>
      <color theme="1"/>
      <name val="Calibri"/>
      <family val="2"/>
      <scheme val="minor"/>
    </font>
    <font>
      <sz val="10"/>
      <name val="Arial"/>
      <family val="2"/>
    </font>
    <font>
      <sz val="14"/>
      <name val="Arial"/>
      <family val="2"/>
    </font>
    <font>
      <b/>
      <sz val="12"/>
      <color indexed="12"/>
      <name val="Arial"/>
      <family val="2"/>
    </font>
    <font>
      <sz val="10"/>
      <name val="Arial"/>
      <family val="2"/>
    </font>
    <font>
      <b/>
      <sz val="10"/>
      <name val="Arial"/>
      <family val="2"/>
    </font>
    <font>
      <b/>
      <sz val="10"/>
      <color indexed="12"/>
      <name val="Arial"/>
      <family val="2"/>
    </font>
    <font>
      <sz val="8"/>
      <name val="Arial"/>
      <family val="2"/>
    </font>
    <font>
      <sz val="10"/>
      <color indexed="12"/>
      <name val="Arial"/>
      <family val="2"/>
    </font>
    <font>
      <i/>
      <sz val="10"/>
      <name val="Arial"/>
      <family val="2"/>
    </font>
    <font>
      <sz val="9"/>
      <color indexed="81"/>
      <name val="Tahoma"/>
      <family val="2"/>
    </font>
    <font>
      <b/>
      <sz val="9"/>
      <color indexed="81"/>
      <name val="Tahoma"/>
      <family val="2"/>
    </font>
    <font>
      <b/>
      <sz val="10"/>
      <color indexed="61"/>
      <name val="Arial"/>
      <family val="2"/>
    </font>
    <font>
      <b/>
      <sz val="11"/>
      <color indexed="17"/>
      <name val="Calibri"/>
      <family val="2"/>
    </font>
    <font>
      <b/>
      <sz val="10"/>
      <color indexed="53"/>
      <name val="Arial"/>
      <family val="2"/>
    </font>
    <font>
      <b/>
      <vertAlign val="subscript"/>
      <sz val="10"/>
      <color indexed="12"/>
      <name val="Arial"/>
      <family val="2"/>
    </font>
    <font>
      <b/>
      <vertAlign val="subscript"/>
      <sz val="10"/>
      <color indexed="53"/>
      <name val="Arial"/>
      <family val="2"/>
    </font>
    <font>
      <b/>
      <sz val="11"/>
      <color indexed="12"/>
      <name val="Arial"/>
      <family val="2"/>
    </font>
    <font>
      <b/>
      <sz val="10"/>
      <color rgb="FF0000FF"/>
      <name val="Arial"/>
      <family val="2"/>
    </font>
    <font>
      <sz val="10"/>
      <color rgb="FF0000FF"/>
      <name val="Arial"/>
      <family val="2"/>
    </font>
    <font>
      <sz val="10"/>
      <color theme="9" tint="-0.499984740745262"/>
      <name val="Arial"/>
      <family val="2"/>
    </font>
    <font>
      <b/>
      <sz val="10"/>
      <color rgb="FF00B050"/>
      <name val="Arial"/>
      <family val="2"/>
    </font>
    <font>
      <b/>
      <sz val="11"/>
      <color rgb="FF0000FF"/>
      <name val="Calibri"/>
      <family val="2"/>
      <scheme val="minor"/>
    </font>
    <font>
      <sz val="10"/>
      <color rgb="FF00B050"/>
      <name val="Arial"/>
      <family val="2"/>
    </font>
    <font>
      <sz val="11"/>
      <color theme="9" tint="-0.249977111117893"/>
      <name val="Calibri"/>
      <family val="2"/>
      <scheme val="minor"/>
    </font>
    <font>
      <i/>
      <sz val="11"/>
      <color theme="1"/>
      <name val="Calibri"/>
      <family val="2"/>
      <scheme val="minor"/>
    </font>
    <font>
      <b/>
      <sz val="11"/>
      <color rgb="FF00B050"/>
      <name val="Calibri"/>
      <family val="2"/>
      <scheme val="minor"/>
    </font>
    <font>
      <b/>
      <sz val="10"/>
      <color theme="9" tint="-0.249977111117893"/>
      <name val="Arial"/>
      <family val="2"/>
    </font>
    <font>
      <sz val="11"/>
      <name val="Calibri"/>
      <family val="2"/>
      <scheme val="minor"/>
    </font>
    <font>
      <sz val="10"/>
      <color theme="9" tint="-0.249977111117893"/>
      <name val="Arial"/>
      <family val="2"/>
    </font>
    <font>
      <b/>
      <sz val="11"/>
      <color theme="9" tint="-0.249977111117893"/>
      <name val="Calibri"/>
      <family val="2"/>
      <scheme val="minor"/>
    </font>
    <font>
      <b/>
      <i/>
      <sz val="10"/>
      <color theme="9" tint="-0.249977111117893"/>
      <name val="Arial"/>
      <family val="2"/>
    </font>
    <font>
      <sz val="11"/>
      <color rgb="FF0000FF"/>
      <name val="Calibri"/>
      <family val="2"/>
      <scheme val="minor"/>
    </font>
    <font>
      <b/>
      <sz val="12"/>
      <color rgb="FF0000FF"/>
      <name val="Arial"/>
      <family val="2"/>
    </font>
    <font>
      <vertAlign val="subscript"/>
      <sz val="10"/>
      <name val="Arial"/>
      <family val="2"/>
    </font>
    <font>
      <b/>
      <sz val="14"/>
      <color rgb="FF0000FF"/>
      <name val="Arial"/>
      <family val="2"/>
    </font>
    <font>
      <vertAlign val="superscript"/>
      <sz val="10"/>
      <color theme="9" tint="-0.499984740745262"/>
      <name val="Arial"/>
      <family val="2"/>
    </font>
    <font>
      <b/>
      <vertAlign val="subscript"/>
      <sz val="11"/>
      <color indexed="12"/>
      <name val="Arial"/>
      <family val="2"/>
    </font>
    <font>
      <sz val="14"/>
      <color theme="9" tint="-0.499984740745262"/>
      <name val="Arial"/>
      <family val="2"/>
    </font>
    <font>
      <b/>
      <sz val="11"/>
      <color rgb="FF00B050"/>
      <name val="Arial"/>
      <family val="2"/>
    </font>
    <font>
      <b/>
      <sz val="10"/>
      <color rgb="FFFF0000"/>
      <name val="Arial"/>
      <family val="2"/>
    </font>
    <font>
      <b/>
      <vertAlign val="subscript"/>
      <sz val="10"/>
      <color rgb="FF00B050"/>
      <name val="Arial"/>
      <family val="2"/>
    </font>
    <font>
      <sz val="10"/>
      <name val="Calibri"/>
      <family val="2"/>
    </font>
    <font>
      <sz val="12"/>
      <name val="Arial"/>
      <family val="2"/>
    </font>
    <font>
      <sz val="12"/>
      <name val="Calibri"/>
      <family val="2"/>
    </font>
    <font>
      <b/>
      <sz val="12"/>
      <name val="Arial"/>
      <family val="2"/>
    </font>
    <font>
      <b/>
      <sz val="11"/>
      <name val="Arial"/>
      <family val="2"/>
    </font>
    <font>
      <b/>
      <sz val="11"/>
      <color rgb="FF0000FF"/>
      <name val="Arial"/>
      <family val="2"/>
    </font>
    <font>
      <vertAlign val="superscript"/>
      <sz val="10"/>
      <name val="Arial"/>
      <family val="2"/>
    </font>
    <font>
      <vertAlign val="subscript"/>
      <sz val="12"/>
      <name val="Arial"/>
      <family val="2"/>
    </font>
    <font>
      <b/>
      <vertAlign val="subscript"/>
      <sz val="10"/>
      <name val="Arial"/>
      <family val="2"/>
    </font>
    <font>
      <b/>
      <vertAlign val="subscript"/>
      <sz val="11"/>
      <color rgb="FF0000FF"/>
      <name val="Arial"/>
      <family val="2"/>
    </font>
    <font>
      <b/>
      <vertAlign val="subscript"/>
      <sz val="10"/>
      <color rgb="FF0000FF"/>
      <name val="Arial"/>
      <family val="2"/>
    </font>
    <font>
      <b/>
      <sz val="10"/>
      <color rgb="FF0000FF"/>
      <name val="Calibri"/>
      <family val="2"/>
    </font>
    <font>
      <b/>
      <vertAlign val="subscript"/>
      <sz val="10"/>
      <color rgb="FF0000FF"/>
      <name val="Calibri"/>
      <family val="2"/>
    </font>
    <font>
      <sz val="10"/>
      <color rgb="FFFF0000"/>
      <name val="Times New Roman"/>
      <family val="1"/>
    </font>
    <font>
      <b/>
      <sz val="10"/>
      <color rgb="FFFF0000"/>
      <name val="Times New Roman"/>
      <family val="1"/>
    </font>
    <font>
      <sz val="10"/>
      <color rgb="FF0000FF"/>
      <name val="Calibri"/>
      <family val="2"/>
    </font>
    <font>
      <vertAlign val="subscript"/>
      <sz val="10"/>
      <color rgb="FF0000FF"/>
      <name val="Arial"/>
      <family val="2"/>
    </font>
    <font>
      <b/>
      <sz val="10"/>
      <color theme="9" tint="-0.499984740745262"/>
      <name val="Arial"/>
      <family val="2"/>
    </font>
    <font>
      <b/>
      <sz val="10"/>
      <color theme="9" tint="-0.499984740745262"/>
      <name val="Times New Roman"/>
      <family val="1"/>
    </font>
    <font>
      <b/>
      <vertAlign val="subscript"/>
      <sz val="10"/>
      <color theme="9" tint="-0.499984740745262"/>
      <name val="Arial"/>
      <family val="2"/>
    </font>
    <font>
      <b/>
      <vertAlign val="subscript"/>
      <sz val="10"/>
      <color theme="9" tint="-0.499984740745262"/>
      <name val="Calibri"/>
      <family val="2"/>
    </font>
    <font>
      <b/>
      <sz val="12"/>
      <color theme="9" tint="-0.499984740745262"/>
      <name val="Arial"/>
      <family val="2"/>
    </font>
    <font>
      <b/>
      <vertAlign val="subscript"/>
      <sz val="12"/>
      <color theme="9" tint="-0.499984740745262"/>
      <name val="Arial"/>
      <family val="2"/>
    </font>
    <font>
      <sz val="10"/>
      <color rgb="FFFF0000"/>
      <name val="Arial"/>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23">
    <border>
      <left/>
      <right/>
      <top/>
      <bottom/>
      <diagonal/>
    </border>
    <border>
      <left/>
      <right/>
      <top style="medium">
        <color indexed="64"/>
      </top>
      <bottom style="thin">
        <color indexed="64"/>
      </bottom>
      <diagonal/>
    </border>
    <border>
      <left/>
      <right/>
      <top/>
      <bottom style="medium">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6" fillId="0" borderId="0"/>
    <xf numFmtId="0" fontId="3" fillId="0" borderId="0"/>
    <xf numFmtId="0" fontId="2" fillId="0" borderId="0"/>
    <xf numFmtId="0" fontId="1" fillId="0" borderId="0"/>
  </cellStyleXfs>
  <cellXfs count="154">
    <xf numFmtId="0" fontId="0" fillId="0" borderId="0" xfId="0"/>
    <xf numFmtId="0" fontId="4" fillId="0" borderId="0" xfId="0" applyFont="1"/>
    <xf numFmtId="0" fontId="7" fillId="0" borderId="0" xfId="0" applyFont="1"/>
    <xf numFmtId="0" fontId="6" fillId="0" borderId="0" xfId="1"/>
    <xf numFmtId="0" fontId="6" fillId="0" borderId="0" xfId="1" applyAlignment="1">
      <alignment horizontal="center"/>
    </xf>
    <xf numFmtId="0" fontId="6" fillId="0" borderId="3" xfId="1" applyBorder="1" applyAlignment="1">
      <alignment horizontal="center"/>
    </xf>
    <xf numFmtId="0" fontId="22" fillId="0" borderId="0" xfId="1" applyFont="1"/>
    <xf numFmtId="0" fontId="6" fillId="0" borderId="0" xfId="1" applyFill="1" applyBorder="1" applyAlignment="1">
      <alignment horizontal="right"/>
    </xf>
    <xf numFmtId="0" fontId="6" fillId="0" borderId="0" xfId="1" applyFill="1" applyBorder="1" applyAlignment="1">
      <alignment horizontal="center"/>
    </xf>
    <xf numFmtId="0" fontId="23" fillId="0" borderId="0" xfId="1" applyFont="1"/>
    <xf numFmtId="0" fontId="29" fillId="0" borderId="0" xfId="1" applyFont="1"/>
    <xf numFmtId="0" fontId="29" fillId="0" borderId="0" xfId="1" quotePrefix="1" applyFont="1"/>
    <xf numFmtId="0" fontId="20" fillId="0" borderId="0" xfId="1" applyFont="1"/>
    <xf numFmtId="0" fontId="20" fillId="0" borderId="0" xfId="1" quotePrefix="1" applyFont="1"/>
    <xf numFmtId="0" fontId="6" fillId="0" borderId="0" xfId="1" quotePrefix="1" applyFont="1"/>
    <xf numFmtId="0" fontId="6" fillId="0" borderId="2" xfId="1" applyFill="1" applyBorder="1" applyAlignment="1">
      <alignment horizontal="right"/>
    </xf>
    <xf numFmtId="0" fontId="6" fillId="0" borderId="2" xfId="1" applyFill="1" applyBorder="1" applyAlignment="1">
      <alignment horizontal="center"/>
    </xf>
    <xf numFmtId="0" fontId="6" fillId="0" borderId="0" xfId="1" applyFill="1" applyBorder="1" applyAlignment="1"/>
    <xf numFmtId="0" fontId="6" fillId="0" borderId="2" xfId="1" applyFill="1" applyBorder="1" applyAlignment="1"/>
    <xf numFmtId="0" fontId="31" fillId="0" borderId="0" xfId="1" applyFont="1" applyAlignment="1">
      <alignment horizontal="center"/>
    </xf>
    <xf numFmtId="0" fontId="31" fillId="0" borderId="3" xfId="1" applyFont="1" applyBorder="1" applyAlignment="1">
      <alignment horizontal="center"/>
    </xf>
    <xf numFmtId="0" fontId="6" fillId="0" borderId="0" xfId="1" applyBorder="1"/>
    <xf numFmtId="0" fontId="6" fillId="0" borderId="0" xfId="1" applyBorder="1" applyAlignment="1">
      <alignment horizontal="right"/>
    </xf>
    <xf numFmtId="0" fontId="32" fillId="0" borderId="0" xfId="1" applyFont="1"/>
    <xf numFmtId="0" fontId="27" fillId="0" borderId="0" xfId="1" applyFont="1" applyFill="1" applyBorder="1" applyAlignment="1">
      <alignment horizontal="right"/>
    </xf>
    <xf numFmtId="0" fontId="27" fillId="0" borderId="0" xfId="1" applyFont="1" applyFill="1" applyBorder="1" applyAlignment="1">
      <alignment horizontal="centerContinuous"/>
    </xf>
    <xf numFmtId="0" fontId="24" fillId="0" borderId="0" xfId="1" applyFont="1"/>
    <xf numFmtId="0" fontId="11" fillId="0" borderId="1" xfId="1" applyFont="1" applyFill="1" applyBorder="1" applyAlignment="1">
      <alignment horizontal="centerContinuous"/>
    </xf>
    <xf numFmtId="0" fontId="11" fillId="0" borderId="1" xfId="1" applyFont="1" applyFill="1" applyBorder="1" applyAlignment="1">
      <alignment horizontal="center"/>
    </xf>
    <xf numFmtId="0" fontId="28" fillId="0" borderId="0" xfId="1" applyFont="1" applyAlignment="1">
      <alignment horizontal="left"/>
    </xf>
    <xf numFmtId="0" fontId="33" fillId="0" borderId="1" xfId="1" applyFont="1" applyFill="1" applyBorder="1" applyAlignment="1">
      <alignment horizontal="center"/>
    </xf>
    <xf numFmtId="0" fontId="23" fillId="0" borderId="0" xfId="1" applyFont="1" applyFill="1" applyBorder="1" applyAlignment="1"/>
    <xf numFmtId="0" fontId="31" fillId="0" borderId="0" xfId="1" applyFont="1" applyFill="1" applyBorder="1" applyAlignment="1"/>
    <xf numFmtId="0" fontId="29" fillId="0" borderId="0" xfId="1" applyFont="1" applyFill="1" applyBorder="1" applyAlignment="1"/>
    <xf numFmtId="0" fontId="3" fillId="0" borderId="0" xfId="0" applyFont="1"/>
    <xf numFmtId="0" fontId="3" fillId="0" borderId="0" xfId="2"/>
    <xf numFmtId="0" fontId="20" fillId="0" borderId="0" xfId="0" applyFont="1"/>
    <xf numFmtId="0" fontId="8" fillId="0" borderId="0" xfId="0" applyFont="1" applyFill="1" applyAlignment="1">
      <alignment horizontal="centerContinuous"/>
    </xf>
    <xf numFmtId="0" fontId="10" fillId="0" borderId="0" xfId="0" applyFont="1" applyFill="1" applyAlignment="1">
      <alignment horizontal="centerContinuous"/>
    </xf>
    <xf numFmtId="0" fontId="8" fillId="0" borderId="0" xfId="0" applyFont="1"/>
    <xf numFmtId="0" fontId="14" fillId="0" borderId="0" xfId="2" applyFont="1" applyAlignment="1">
      <alignment horizontal="left"/>
    </xf>
    <xf numFmtId="0" fontId="3" fillId="2" borderId="0" xfId="2" applyFill="1"/>
    <xf numFmtId="0" fontId="8" fillId="2" borderId="0" xfId="2" applyFont="1" applyFill="1" applyAlignment="1">
      <alignment horizontal="center"/>
    </xf>
    <xf numFmtId="0" fontId="7" fillId="0" borderId="0" xfId="2" applyFont="1" applyAlignment="1">
      <alignment horizontal="right"/>
    </xf>
    <xf numFmtId="0" fontId="5" fillId="2" borderId="0" xfId="2" applyFont="1" applyFill="1" applyAlignment="1">
      <alignment horizontal="left"/>
    </xf>
    <xf numFmtId="0" fontId="3" fillId="0" borderId="0" xfId="2" applyFill="1"/>
    <xf numFmtId="0" fontId="3" fillId="0" borderId="0" xfId="2" applyAlignment="1">
      <alignment horizontal="right"/>
    </xf>
    <xf numFmtId="0" fontId="3" fillId="0" borderId="0" xfId="2" applyAlignment="1">
      <alignment horizontal="left"/>
    </xf>
    <xf numFmtId="0" fontId="5" fillId="0" borderId="0" xfId="2" applyFont="1" applyAlignment="1">
      <alignment horizontal="center"/>
    </xf>
    <xf numFmtId="0" fontId="3" fillId="0" borderId="0" xfId="2" applyAlignment="1">
      <alignment horizontal="center"/>
    </xf>
    <xf numFmtId="0" fontId="3" fillId="0" borderId="2" xfId="2" applyBorder="1"/>
    <xf numFmtId="0" fontId="3" fillId="0" borderId="0" xfId="2" quotePrefix="1"/>
    <xf numFmtId="0" fontId="40" fillId="0" borderId="0" xfId="0" applyFont="1"/>
    <xf numFmtId="0" fontId="2" fillId="0" borderId="0" xfId="3"/>
    <xf numFmtId="8" fontId="2" fillId="0" borderId="0" xfId="3" applyNumberFormat="1"/>
    <xf numFmtId="0" fontId="2" fillId="0" borderId="0" xfId="3" applyAlignment="1">
      <alignment horizontal="right"/>
    </xf>
    <xf numFmtId="0" fontId="2" fillId="0" borderId="0" xfId="3" applyAlignment="1">
      <alignment horizontal="center"/>
    </xf>
    <xf numFmtId="0" fontId="23" fillId="0" borderId="0" xfId="2" applyFont="1"/>
    <xf numFmtId="0" fontId="25" fillId="0" borderId="0" xfId="2" applyFont="1"/>
    <xf numFmtId="0" fontId="23" fillId="0" borderId="0" xfId="2" applyFont="1" applyAlignment="1">
      <alignment horizontal="right"/>
    </xf>
    <xf numFmtId="0" fontId="25" fillId="0" borderId="0" xfId="2" applyFont="1" applyFill="1"/>
    <xf numFmtId="0" fontId="25" fillId="0" borderId="0" xfId="2" applyFont="1" applyAlignment="1">
      <alignment horizontal="right"/>
    </xf>
    <xf numFmtId="0" fontId="23" fillId="0" borderId="0" xfId="2" applyFont="1" applyAlignment="1">
      <alignment horizontal="left"/>
    </xf>
    <xf numFmtId="0" fontId="41" fillId="0" borderId="0" xfId="2" applyFont="1" applyAlignment="1">
      <alignment horizontal="left"/>
    </xf>
    <xf numFmtId="0" fontId="7" fillId="0" borderId="0" xfId="2" applyFont="1" applyAlignment="1">
      <alignment horizontal="left"/>
    </xf>
    <xf numFmtId="0" fontId="3" fillId="0" borderId="0" xfId="2" applyBorder="1"/>
    <xf numFmtId="0" fontId="5" fillId="0" borderId="0" xfId="2" applyFont="1" applyFill="1" applyAlignment="1">
      <alignment horizontal="left"/>
    </xf>
    <xf numFmtId="0" fontId="21" fillId="0" borderId="0" xfId="2" applyFont="1" applyAlignment="1">
      <alignment horizontal="center"/>
    </xf>
    <xf numFmtId="0" fontId="3" fillId="0" borderId="3" xfId="2" applyBorder="1" applyAlignment="1">
      <alignment horizontal="center"/>
    </xf>
    <xf numFmtId="0" fontId="21" fillId="0" borderId="3" xfId="2" applyFont="1" applyBorder="1" applyAlignment="1">
      <alignment horizontal="center"/>
    </xf>
    <xf numFmtId="0" fontId="22" fillId="0" borderId="0" xfId="2" applyFont="1" applyBorder="1" applyAlignment="1">
      <alignment horizontal="right"/>
    </xf>
    <xf numFmtId="0" fontId="22" fillId="0" borderId="0" xfId="2" applyFont="1" applyAlignment="1">
      <alignment horizontal="left"/>
    </xf>
    <xf numFmtId="0" fontId="22" fillId="0" borderId="0" xfId="2" applyFont="1"/>
    <xf numFmtId="0" fontId="29" fillId="0" borderId="0" xfId="2" applyFont="1"/>
    <xf numFmtId="0" fontId="26" fillId="0" borderId="0" xfId="2" applyFont="1"/>
    <xf numFmtId="0" fontId="27" fillId="0" borderId="1" xfId="2" applyFont="1" applyFill="1" applyBorder="1" applyAlignment="1">
      <alignment horizontal="right"/>
    </xf>
    <xf numFmtId="0" fontId="27" fillId="0" borderId="1" xfId="2" applyFont="1" applyFill="1" applyBorder="1" applyAlignment="1">
      <alignment horizontal="centerContinuous"/>
    </xf>
    <xf numFmtId="0" fontId="34" fillId="0" borderId="0" xfId="2" applyFont="1"/>
    <xf numFmtId="0" fontId="3" fillId="0" borderId="0" xfId="2" applyFill="1" applyBorder="1" applyAlignment="1">
      <alignment horizontal="right"/>
    </xf>
    <xf numFmtId="0" fontId="3" fillId="0" borderId="0" xfId="2" applyFill="1" applyBorder="1" applyAlignment="1">
      <alignment horizontal="center"/>
    </xf>
    <xf numFmtId="0" fontId="28" fillId="0" borderId="0" xfId="2" quotePrefix="1" applyFont="1" applyAlignment="1">
      <alignment horizontal="left"/>
    </xf>
    <xf numFmtId="0" fontId="29" fillId="0" borderId="0" xfId="2" quotePrefix="1" applyFont="1"/>
    <xf numFmtId="0" fontId="20" fillId="0" borderId="0" xfId="2" applyFont="1"/>
    <xf numFmtId="0" fontId="20" fillId="0" borderId="0" xfId="2" quotePrefix="1" applyFont="1"/>
    <xf numFmtId="0" fontId="3" fillId="0" borderId="0" xfId="2" quotePrefix="1" applyFont="1"/>
    <xf numFmtId="0" fontId="3" fillId="0" borderId="2" xfId="2" applyFill="1" applyBorder="1" applyAlignment="1">
      <alignment horizontal="right"/>
    </xf>
    <xf numFmtId="0" fontId="3" fillId="0" borderId="2" xfId="2" applyFill="1" applyBorder="1" applyAlignment="1">
      <alignment horizontal="center"/>
    </xf>
    <xf numFmtId="0" fontId="27" fillId="0" borderId="1" xfId="2" applyFont="1" applyFill="1" applyBorder="1" applyAlignment="1">
      <alignment horizontal="center"/>
    </xf>
    <xf numFmtId="0" fontId="3" fillId="0" borderId="0" xfId="2" applyFill="1" applyBorder="1" applyAlignment="1"/>
    <xf numFmtId="0" fontId="3" fillId="0" borderId="2" xfId="2" applyFill="1" applyBorder="1" applyAlignment="1"/>
    <xf numFmtId="0" fontId="21" fillId="0" borderId="0" xfId="2" quotePrefix="1" applyFont="1"/>
    <xf numFmtId="0" fontId="30" fillId="0" borderId="2" xfId="2" applyFont="1" applyFill="1" applyBorder="1" applyAlignment="1"/>
    <xf numFmtId="0" fontId="1" fillId="0" borderId="0" xfId="4"/>
    <xf numFmtId="0" fontId="23" fillId="0" borderId="4" xfId="2" applyFont="1" applyBorder="1" applyAlignment="1">
      <alignment horizontal="center"/>
    </xf>
    <xf numFmtId="0" fontId="25" fillId="0" borderId="0" xfId="2" applyFont="1" applyAlignment="1">
      <alignment horizontal="left"/>
    </xf>
    <xf numFmtId="0" fontId="41" fillId="0" borderId="7" xfId="2" applyFont="1" applyBorder="1" applyAlignment="1">
      <alignment horizontal="center"/>
    </xf>
    <xf numFmtId="0" fontId="42" fillId="0" borderId="0" xfId="2" applyFont="1" applyAlignment="1">
      <alignment horizontal="center"/>
    </xf>
    <xf numFmtId="0" fontId="41" fillId="0" borderId="8" xfId="2" applyFont="1" applyBorder="1"/>
    <xf numFmtId="0" fontId="3" fillId="0" borderId="9" xfId="2" applyBorder="1" applyAlignment="1">
      <alignment horizontal="center"/>
    </xf>
    <xf numFmtId="0" fontId="3" fillId="0" borderId="10" xfId="2" applyBorder="1" applyAlignment="1">
      <alignment horizontal="center"/>
    </xf>
    <xf numFmtId="0" fontId="41" fillId="0" borderId="0" xfId="2" applyFont="1"/>
    <xf numFmtId="0" fontId="3" fillId="0" borderId="9" xfId="2" applyBorder="1"/>
    <xf numFmtId="0" fontId="3" fillId="0" borderId="10" xfId="2" applyBorder="1"/>
    <xf numFmtId="0" fontId="23" fillId="0" borderId="7" xfId="2" applyFont="1" applyBorder="1" applyAlignment="1">
      <alignment horizontal="center"/>
    </xf>
    <xf numFmtId="0" fontId="44" fillId="0" borderId="0" xfId="2" applyFont="1" applyAlignment="1">
      <alignment horizontal="center"/>
    </xf>
    <xf numFmtId="0" fontId="3" fillId="0" borderId="11" xfId="2" applyBorder="1"/>
    <xf numFmtId="0" fontId="3" fillId="0" borderId="12" xfId="2" applyBorder="1"/>
    <xf numFmtId="0" fontId="3" fillId="0" borderId="11" xfId="2" applyBorder="1" applyAlignment="1">
      <alignment horizontal="center"/>
    </xf>
    <xf numFmtId="0" fontId="21" fillId="0" borderId="0" xfId="0" applyFont="1"/>
    <xf numFmtId="0" fontId="48" fillId="0" borderId="0" xfId="0" applyFont="1"/>
    <xf numFmtId="0" fontId="49" fillId="0" borderId="0" xfId="0" applyFont="1"/>
    <xf numFmtId="0" fontId="42" fillId="0" borderId="0" xfId="0" applyFont="1"/>
    <xf numFmtId="0" fontId="61" fillId="0" borderId="0" xfId="0" applyFont="1"/>
    <xf numFmtId="0" fontId="22" fillId="0" borderId="0" xfId="0" applyFont="1"/>
    <xf numFmtId="0" fontId="45" fillId="0" borderId="0" xfId="0" applyFont="1"/>
    <xf numFmtId="0" fontId="65" fillId="0" borderId="0" xfId="0" applyFont="1"/>
    <xf numFmtId="0" fontId="3" fillId="0" borderId="5" xfId="2" applyBorder="1" applyAlignment="1">
      <alignment horizontal="center"/>
    </xf>
    <xf numFmtId="0" fontId="3" fillId="0" borderId="6" xfId="2" applyBorder="1" applyAlignment="1">
      <alignment horizontal="center"/>
    </xf>
    <xf numFmtId="0" fontId="7" fillId="0" borderId="0" xfId="2" applyFont="1"/>
    <xf numFmtId="0" fontId="22" fillId="0" borderId="8" xfId="2" applyFont="1" applyBorder="1" applyAlignment="1">
      <alignment horizontal="center" wrapText="1"/>
    </xf>
    <xf numFmtId="0" fontId="22" fillId="0" borderId="13" xfId="2" applyFont="1" applyBorder="1" applyAlignment="1">
      <alignment horizontal="center" wrapText="1"/>
    </xf>
    <xf numFmtId="0" fontId="21" fillId="0" borderId="14" xfId="2" applyFont="1" applyBorder="1" applyAlignment="1">
      <alignment horizontal="center" wrapText="1"/>
    </xf>
    <xf numFmtId="0" fontId="67" fillId="0" borderId="14" xfId="2" applyFont="1" applyBorder="1" applyAlignment="1">
      <alignment horizontal="center" wrapText="1"/>
    </xf>
    <xf numFmtId="0" fontId="21" fillId="0" borderId="15" xfId="2" applyFont="1" applyBorder="1" applyAlignment="1">
      <alignment horizontal="center" vertical="center"/>
    </xf>
    <xf numFmtId="0" fontId="21" fillId="0" borderId="13" xfId="2" applyFont="1" applyBorder="1" applyAlignment="1">
      <alignment horizontal="center" vertical="center"/>
    </xf>
    <xf numFmtId="0" fontId="67" fillId="0" borderId="15" xfId="2" applyFont="1" applyBorder="1" applyAlignment="1">
      <alignment horizontal="center" wrapText="1"/>
    </xf>
    <xf numFmtId="0" fontId="67" fillId="0" borderId="13" xfId="2" applyFont="1" applyBorder="1" applyAlignment="1">
      <alignment horizontal="center" wrapText="1"/>
    </xf>
    <xf numFmtId="0" fontId="3" fillId="0" borderId="0" xfId="2" applyFont="1" applyBorder="1" applyAlignment="1">
      <alignment wrapText="1"/>
    </xf>
    <xf numFmtId="0" fontId="3" fillId="0" borderId="16" xfId="2" applyBorder="1"/>
    <xf numFmtId="0" fontId="3" fillId="0" borderId="17" xfId="2" applyBorder="1" applyAlignment="1">
      <alignment horizontal="center" wrapText="1"/>
    </xf>
    <xf numFmtId="0" fontId="3" fillId="0" borderId="18" xfId="2" applyBorder="1" applyAlignment="1">
      <alignment horizontal="center" wrapText="1"/>
    </xf>
    <xf numFmtId="0" fontId="3" fillId="0" borderId="16" xfId="2" applyBorder="1" applyAlignment="1">
      <alignment horizontal="center" wrapText="1"/>
    </xf>
    <xf numFmtId="6" fontId="3" fillId="0" borderId="16" xfId="2" applyNumberFormat="1" applyBorder="1"/>
    <xf numFmtId="0" fontId="3" fillId="0" borderId="17" xfId="2" applyBorder="1"/>
    <xf numFmtId="0" fontId="3" fillId="0" borderId="18" xfId="2" applyBorder="1"/>
    <xf numFmtId="0" fontId="3" fillId="0" borderId="8" xfId="2" applyBorder="1"/>
    <xf numFmtId="6" fontId="3" fillId="0" borderId="13" xfId="2" applyNumberFormat="1" applyBorder="1"/>
    <xf numFmtId="0" fontId="3" fillId="0" borderId="14" xfId="2" applyBorder="1"/>
    <xf numFmtId="0" fontId="3" fillId="0" borderId="15" xfId="2" applyBorder="1"/>
    <xf numFmtId="0" fontId="3" fillId="0" borderId="13" xfId="2" applyBorder="1"/>
    <xf numFmtId="0" fontId="7" fillId="0" borderId="19" xfId="2" applyFont="1" applyBorder="1"/>
    <xf numFmtId="0" fontId="7" fillId="3" borderId="20" xfId="2" applyFont="1" applyFill="1" applyBorder="1"/>
    <xf numFmtId="0" fontId="7" fillId="0" borderId="21" xfId="2" applyFont="1" applyBorder="1"/>
    <xf numFmtId="0" fontId="7" fillId="0" borderId="22" xfId="2" applyFont="1" applyBorder="1"/>
    <xf numFmtId="0" fontId="7" fillId="0" borderId="20" xfId="2" applyFont="1" applyBorder="1"/>
    <xf numFmtId="0" fontId="7" fillId="0" borderId="8" xfId="2" applyFont="1" applyBorder="1"/>
    <xf numFmtId="0" fontId="7" fillId="0" borderId="0" xfId="2" applyFont="1" applyBorder="1"/>
    <xf numFmtId="0" fontId="7" fillId="3" borderId="16" xfId="2" applyFont="1" applyFill="1" applyBorder="1"/>
    <xf numFmtId="0" fontId="7" fillId="3" borderId="17" xfId="2" applyFont="1" applyFill="1" applyBorder="1"/>
    <xf numFmtId="0" fontId="7" fillId="0" borderId="17" xfId="2" applyFont="1" applyBorder="1"/>
    <xf numFmtId="0" fontId="7" fillId="3" borderId="18" xfId="2" applyFont="1" applyFill="1" applyBorder="1"/>
    <xf numFmtId="0" fontId="7" fillId="0" borderId="18" xfId="2" applyFont="1" applyBorder="1"/>
    <xf numFmtId="0" fontId="7" fillId="0" borderId="16" xfId="2" applyFont="1" applyBorder="1"/>
    <xf numFmtId="0" fontId="7" fillId="3" borderId="0" xfId="2" applyFont="1" applyFill="1"/>
  </cellXfs>
  <cellStyles count="5">
    <cellStyle name="Normal" xfId="0" builtinId="0"/>
    <cellStyle name="Normal 2" xfId="1"/>
    <cellStyle name="Normal 2 2" xfId="2"/>
    <cellStyle name="Normal 3" xfId="3"/>
    <cellStyle name="Normal 4"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42509223342319E-2"/>
          <c:y val="2.3939574219889185E-2"/>
          <c:w val="0.8976965106059096"/>
          <c:h val="0.81242601341498977"/>
        </c:manualLayout>
      </c:layout>
      <c:scatterChart>
        <c:scatterStyle val="lineMarker"/>
        <c:varyColors val="0"/>
        <c:ser>
          <c:idx val="0"/>
          <c:order val="0"/>
          <c:tx>
            <c:strRef>
              <c:f>'1. Fitted Line'!$B$7</c:f>
              <c:strCache>
                <c:ptCount val="1"/>
                <c:pt idx="0">
                  <c:v>Data</c:v>
                </c:pt>
              </c:strCache>
            </c:strRef>
          </c:tx>
          <c:spPr>
            <a:ln w="28575">
              <a:noFill/>
            </a:ln>
          </c:spPr>
          <c:marker>
            <c:symbol val="diamond"/>
            <c:size val="7"/>
            <c:spPr>
              <a:solidFill>
                <a:srgbClr val="424242"/>
              </a:solidFill>
              <a:ln w="15875">
                <a:solidFill>
                  <a:srgbClr val="424242"/>
                </a:solidFill>
                <a:prstDash val="solid"/>
              </a:ln>
            </c:spPr>
          </c:marker>
          <c:xVal>
            <c:numRef>
              <c:f>'1. Fitted Line'!$A$8:$A$18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'1. Fitted Line'!$B$8:$B$18</c:f>
              <c:numCache>
                <c:formatCode>General</c:formatCode>
                <c:ptCount val="11"/>
                <c:pt idx="0">
                  <c:v>10.389520762938218</c:v>
                </c:pt>
                <c:pt idx="1">
                  <c:v>12.171807544597177</c:v>
                </c:pt>
                <c:pt idx="2">
                  <c:v>35.32776735117163</c:v>
                </c:pt>
                <c:pt idx="3">
                  <c:v>50.402438460883623</c:v>
                </c:pt>
                <c:pt idx="4">
                  <c:v>52.416666737643276</c:v>
                </c:pt>
                <c:pt idx="5">
                  <c:v>63.785013070499573</c:v>
                </c:pt>
                <c:pt idx="6">
                  <c:v>60.048456968579877</c:v>
                </c:pt>
                <c:pt idx="7">
                  <c:v>53.988304817668137</c:v>
                </c:pt>
                <c:pt idx="8">
                  <c:v>66.386402890670809</c:v>
                </c:pt>
                <c:pt idx="9">
                  <c:v>72.446434427511718</c:v>
                </c:pt>
                <c:pt idx="10">
                  <c:v>84.627656170622458</c:v>
                </c:pt>
              </c:numCache>
            </c:numRef>
          </c:yVal>
          <c:smooth val="0"/>
          <c:extLst>
            <c:ext xmlns:c16="http://schemas.microsoft.com/office/drawing/2014/chart" uri="{C3380CC4-5D6E-409C-BE32-E72D297353CC}">
              <c16:uniqueId val="{00000000-B01C-4B00-AC68-B561D9F318DC}"/>
            </c:ext>
          </c:extLst>
        </c:ser>
        <c:ser>
          <c:idx val="1"/>
          <c:order val="1"/>
          <c:tx>
            <c:strRef>
              <c:f>'1. Fitted Line'!$C$7</c:f>
              <c:strCache>
                <c:ptCount val="1"/>
                <c:pt idx="0">
                  <c:v>y-bar</c:v>
                </c:pt>
              </c:strCache>
            </c:strRef>
          </c:tx>
          <c:spPr>
            <a:ln w="19050">
              <a:noFill/>
            </a:ln>
          </c:spPr>
          <c:marker>
            <c:symbol val="circle"/>
            <c:size val="10"/>
            <c:spPr>
              <a:solidFill>
                <a:srgbClr val="FF0000"/>
              </a:solidFill>
            </c:spPr>
          </c:marker>
          <c:xVal>
            <c:numRef>
              <c:f>'1. Fitted Line'!$A$8:$A$18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'1. Fitted Line'!$C$8:$C$18</c:f>
              <c:numCache>
                <c:formatCode>General</c:formatCode>
                <c:ptCount val="11"/>
                <c:pt idx="5">
                  <c:v>51.090042654798779</c:v>
                </c:pt>
              </c:numCache>
            </c:numRef>
          </c:yVal>
          <c:smooth val="0"/>
          <c:extLst>
            <c:ext xmlns:c16="http://schemas.microsoft.com/office/drawing/2014/chart" uri="{C3380CC4-5D6E-409C-BE32-E72D297353CC}">
              <c16:uniqueId val="{00000001-B01C-4B00-AC68-B561D9F318DC}"/>
            </c:ext>
          </c:extLst>
        </c:ser>
        <c:ser>
          <c:idx val="2"/>
          <c:order val="2"/>
          <c:tx>
            <c:strRef>
              <c:f>'1. Fitted Line'!$D$7</c:f>
              <c:strCache>
                <c:ptCount val="1"/>
                <c:pt idx="0">
                  <c:v>y-hat</c:v>
                </c:pt>
              </c:strCache>
            </c:strRef>
          </c:tx>
          <c:spPr>
            <a:ln w="25400">
              <a:solidFill>
                <a:srgbClr val="00B050"/>
              </a:solidFill>
              <a:prstDash val="dash"/>
            </a:ln>
          </c:spPr>
          <c:marker>
            <c:symbol val="none"/>
          </c:marker>
          <c:xVal>
            <c:numRef>
              <c:f>'1. Fitted Line'!$A$8:$A$18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'1. Fitted Line'!$D$8:$D$18</c:f>
              <c:numCache>
                <c:formatCode>General</c:formatCode>
                <c:ptCount val="11"/>
                <c:pt idx="0">
                  <c:v>18.350560194204114</c:v>
                </c:pt>
                <c:pt idx="1">
                  <c:v>24.898456686323048</c:v>
                </c:pt>
                <c:pt idx="2">
                  <c:v>31.446353178441981</c:v>
                </c:pt>
                <c:pt idx="3">
                  <c:v>37.994249670560919</c:v>
                </c:pt>
                <c:pt idx="4">
                  <c:v>44.542146162679849</c:v>
                </c:pt>
                <c:pt idx="5">
                  <c:v>51.090042654798779</c:v>
                </c:pt>
                <c:pt idx="6">
                  <c:v>57.637939146917709</c:v>
                </c:pt>
                <c:pt idx="7">
                  <c:v>64.18583563903664</c:v>
                </c:pt>
                <c:pt idx="8">
                  <c:v>70.733732131155577</c:v>
                </c:pt>
                <c:pt idx="9">
                  <c:v>77.281628623274514</c:v>
                </c:pt>
                <c:pt idx="10">
                  <c:v>83.829525115393437</c:v>
                </c:pt>
              </c:numCache>
            </c:numRef>
          </c:yVal>
          <c:smooth val="0"/>
          <c:extLst>
            <c:ext xmlns:c16="http://schemas.microsoft.com/office/drawing/2014/chart" uri="{C3380CC4-5D6E-409C-BE32-E72D297353CC}">
              <c16:uniqueId val="{00000002-B01C-4B00-AC68-B561D9F318DC}"/>
            </c:ext>
          </c:extLst>
        </c:ser>
        <c:ser>
          <c:idx val="3"/>
          <c:order val="3"/>
          <c:tx>
            <c:strRef>
              <c:f>'1. Fitted Line'!$E$7</c:f>
              <c:strCache>
                <c:ptCount val="1"/>
                <c:pt idx="0">
                  <c:v>Phenomenon</c:v>
                </c:pt>
              </c:strCache>
            </c:strRef>
          </c:tx>
          <c:spPr>
            <a:ln w="25400">
              <a:solidFill>
                <a:schemeClr val="tx1"/>
              </a:solidFill>
              <a:prstDash val="solid"/>
            </a:ln>
          </c:spPr>
          <c:marker>
            <c:symbol val="none"/>
          </c:marker>
          <c:xVal>
            <c:numRef>
              <c:f>'1. Fitted Line'!$A$8:$A$18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'1. Fitted Line'!$E$8:$E$18</c:f>
              <c:numCache>
                <c:formatCode>General</c:formatCode>
                <c:ptCount val="11"/>
                <c:pt idx="0">
                  <c:v>20</c:v>
                </c:pt>
                <c:pt idx="1">
                  <c:v>26</c:v>
                </c:pt>
                <c:pt idx="2">
                  <c:v>32</c:v>
                </c:pt>
                <c:pt idx="3">
                  <c:v>38</c:v>
                </c:pt>
                <c:pt idx="4">
                  <c:v>44</c:v>
                </c:pt>
                <c:pt idx="5">
                  <c:v>50</c:v>
                </c:pt>
                <c:pt idx="6">
                  <c:v>56</c:v>
                </c:pt>
                <c:pt idx="7">
                  <c:v>62</c:v>
                </c:pt>
                <c:pt idx="8">
                  <c:v>68</c:v>
                </c:pt>
                <c:pt idx="9">
                  <c:v>74</c:v>
                </c:pt>
                <c:pt idx="10">
                  <c:v>80</c:v>
                </c:pt>
              </c:numCache>
            </c:numRef>
          </c:yVal>
          <c:smooth val="0"/>
          <c:extLst>
            <c:ext xmlns:c16="http://schemas.microsoft.com/office/drawing/2014/chart" uri="{C3380CC4-5D6E-409C-BE32-E72D297353CC}">
              <c16:uniqueId val="{00000003-B01C-4B00-AC68-B561D9F318DC}"/>
            </c:ext>
          </c:extLst>
        </c:ser>
        <c:dLbls>
          <c:showLegendKey val="0"/>
          <c:showVal val="0"/>
          <c:showCatName val="0"/>
          <c:showSerName val="0"/>
          <c:showPercent val="0"/>
          <c:showBubbleSize val="0"/>
        </c:dLbls>
        <c:axId val="862867280"/>
        <c:axId val="1"/>
      </c:scatterChart>
      <c:valAx>
        <c:axId val="862867280"/>
        <c:scaling>
          <c:orientation val="minMax"/>
          <c:max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0.2"/>
      </c:valAx>
      <c:valAx>
        <c:axId val="1"/>
        <c:scaling>
          <c:orientation val="minMax"/>
          <c:max val="10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62867280"/>
        <c:crosses val="autoZero"/>
        <c:crossBetween val="midCat"/>
      </c:valAx>
      <c:spPr>
        <a:noFill/>
        <a:ln w="25400">
          <a:noFill/>
        </a:ln>
      </c:spPr>
    </c:plotArea>
    <c:legend>
      <c:legendPos val="r"/>
      <c:legendEntry>
        <c:idx val="0"/>
        <c:txPr>
          <a:bodyPr/>
          <a:lstStyle/>
          <a:p>
            <a:pPr>
              <a:defRPr sz="1100" b="0" i="0" u="none" strike="noStrike" baseline="0">
                <a:solidFill>
                  <a:srgbClr val="000000"/>
                </a:solidFill>
                <a:latin typeface="Arial"/>
                <a:ea typeface="Arial"/>
                <a:cs typeface="Arial"/>
              </a:defRPr>
            </a:pPr>
            <a:endParaRPr lang="en-US"/>
          </a:p>
        </c:txPr>
      </c:legendEntry>
      <c:layout>
        <c:manualLayout>
          <c:xMode val="edge"/>
          <c:yMode val="edge"/>
          <c:x val="0.79322731954247949"/>
          <c:y val="0.54426340040828214"/>
          <c:w val="0.17203020675047198"/>
          <c:h val="0.2153126859142607"/>
        </c:manualLayout>
      </c:layout>
      <c:overlay val="1"/>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42509223342319E-2"/>
          <c:y val="2.3939574219889185E-2"/>
          <c:w val="0.85814802889415787"/>
          <c:h val="0.81242601341498977"/>
        </c:manualLayout>
      </c:layout>
      <c:scatterChart>
        <c:scatterStyle val="lineMarker"/>
        <c:varyColors val="0"/>
        <c:ser>
          <c:idx val="0"/>
          <c:order val="0"/>
          <c:tx>
            <c:strRef>
              <c:f>'CI for Mean of Y'!$B$7</c:f>
              <c:strCache>
                <c:ptCount val="1"/>
                <c:pt idx="0">
                  <c:v>Data</c:v>
                </c:pt>
              </c:strCache>
            </c:strRef>
          </c:tx>
          <c:spPr>
            <a:ln w="28575">
              <a:noFill/>
            </a:ln>
          </c:spPr>
          <c:marker>
            <c:symbol val="diamond"/>
            <c:size val="7"/>
            <c:spPr>
              <a:solidFill>
                <a:srgbClr val="424242"/>
              </a:solidFill>
              <a:ln w="15875">
                <a:solidFill>
                  <a:srgbClr val="424242"/>
                </a:solidFill>
                <a:prstDash val="solid"/>
              </a:ln>
            </c:spPr>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Y'!$B$8:$B$18</c:f>
              <c:numCache>
                <c:formatCode>General</c:formatCode>
                <c:ptCount val="11"/>
                <c:pt idx="0">
                  <c:v>14.572340740658341</c:v>
                </c:pt>
                <c:pt idx="1">
                  <c:v>26.829203055090264</c:v>
                </c:pt>
                <c:pt idx="2">
                  <c:v>32.163813321144346</c:v>
                </c:pt>
                <c:pt idx="3">
                  <c:v>44.623633130776803</c:v>
                </c:pt>
                <c:pt idx="4">
                  <c:v>36.154804837121404</c:v>
                </c:pt>
                <c:pt idx="5">
                  <c:v>54.067095916507739</c:v>
                </c:pt>
                <c:pt idx="6">
                  <c:v>56.466641435345835</c:v>
                </c:pt>
                <c:pt idx="7">
                  <c:v>65.310360017191798</c:v>
                </c:pt>
                <c:pt idx="8">
                  <c:v>59.165547920510704</c:v>
                </c:pt>
                <c:pt idx="9">
                  <c:v>76.429496719151913</c:v>
                </c:pt>
                <c:pt idx="10">
                  <c:v>83.1334458973556</c:v>
                </c:pt>
              </c:numCache>
            </c:numRef>
          </c:yVal>
          <c:smooth val="0"/>
          <c:extLst>
            <c:ext xmlns:c16="http://schemas.microsoft.com/office/drawing/2014/chart" uri="{C3380CC4-5D6E-409C-BE32-E72D297353CC}">
              <c16:uniqueId val="{00000000-A030-4BA0-8972-F382743B8FC5}"/>
            </c:ext>
          </c:extLst>
        </c:ser>
        <c:ser>
          <c:idx val="1"/>
          <c:order val="1"/>
          <c:tx>
            <c:strRef>
              <c:f>'CI for Mean of Y'!$C$7</c:f>
              <c:strCache>
                <c:ptCount val="1"/>
                <c:pt idx="0">
                  <c:v>y-bar</c:v>
                </c:pt>
              </c:strCache>
            </c:strRef>
          </c:tx>
          <c:spPr>
            <a:ln w="19050">
              <a:noFill/>
            </a:ln>
          </c:spPr>
          <c:marker>
            <c:symbol val="circle"/>
            <c:size val="10"/>
            <c:spPr>
              <a:solidFill>
                <a:srgbClr val="FF0000"/>
              </a:solidFill>
            </c:spPr>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Y'!$C$8:$C$18</c:f>
              <c:numCache>
                <c:formatCode>General</c:formatCode>
                <c:ptCount val="11"/>
                <c:pt idx="5">
                  <c:v>49.901489362804973</c:v>
                </c:pt>
              </c:numCache>
            </c:numRef>
          </c:yVal>
          <c:smooth val="0"/>
          <c:extLst>
            <c:ext xmlns:c16="http://schemas.microsoft.com/office/drawing/2014/chart" uri="{C3380CC4-5D6E-409C-BE32-E72D297353CC}">
              <c16:uniqueId val="{00000001-A030-4BA0-8972-F382743B8FC5}"/>
            </c:ext>
          </c:extLst>
        </c:ser>
        <c:ser>
          <c:idx val="2"/>
          <c:order val="2"/>
          <c:tx>
            <c:strRef>
              <c:f>'CI for Mean of Y'!$D$7</c:f>
              <c:strCache>
                <c:ptCount val="1"/>
                <c:pt idx="0">
                  <c:v>y-hat</c:v>
                </c:pt>
              </c:strCache>
            </c:strRef>
          </c:tx>
          <c:spPr>
            <a:ln w="25400">
              <a:solidFill>
                <a:srgbClr val="00B050"/>
              </a:solidFill>
              <a:prstDash val="dash"/>
            </a:ln>
          </c:spPr>
          <c:marker>
            <c:symbol val="none"/>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Y'!$D$8:$D$18</c:f>
              <c:numCache>
                <c:formatCode>General</c:formatCode>
                <c:ptCount val="11"/>
                <c:pt idx="0">
                  <c:v>18.815253244219225</c:v>
                </c:pt>
                <c:pt idx="1">
                  <c:v>25.032500467936373</c:v>
                </c:pt>
                <c:pt idx="2">
                  <c:v>31.249747691653525</c:v>
                </c:pt>
                <c:pt idx="3">
                  <c:v>37.466994915370677</c:v>
                </c:pt>
                <c:pt idx="4">
                  <c:v>43.684242139087829</c:v>
                </c:pt>
                <c:pt idx="5">
                  <c:v>49.901489362804973</c:v>
                </c:pt>
                <c:pt idx="6">
                  <c:v>56.118736586522118</c:v>
                </c:pt>
                <c:pt idx="7">
                  <c:v>62.33598381023927</c:v>
                </c:pt>
                <c:pt idx="8">
                  <c:v>68.553231033956422</c:v>
                </c:pt>
                <c:pt idx="9">
                  <c:v>74.770478257673574</c:v>
                </c:pt>
                <c:pt idx="10">
                  <c:v>80.987725481390711</c:v>
                </c:pt>
              </c:numCache>
            </c:numRef>
          </c:yVal>
          <c:smooth val="0"/>
          <c:extLst>
            <c:ext xmlns:c16="http://schemas.microsoft.com/office/drawing/2014/chart" uri="{C3380CC4-5D6E-409C-BE32-E72D297353CC}">
              <c16:uniqueId val="{00000002-A030-4BA0-8972-F382743B8FC5}"/>
            </c:ext>
          </c:extLst>
        </c:ser>
        <c:ser>
          <c:idx val="3"/>
          <c:order val="3"/>
          <c:tx>
            <c:strRef>
              <c:f>'CI for Mean of Y'!$E$7</c:f>
              <c:strCache>
                <c:ptCount val="1"/>
                <c:pt idx="0">
                  <c:v>Phenomenon</c:v>
                </c:pt>
              </c:strCache>
            </c:strRef>
          </c:tx>
          <c:spPr>
            <a:ln w="31750">
              <a:solidFill>
                <a:srgbClr val="000000"/>
              </a:solidFill>
            </a:ln>
          </c:spPr>
          <c:marker>
            <c:symbol val="none"/>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Y'!$E$8:$E$18</c:f>
              <c:numCache>
                <c:formatCode>General</c:formatCode>
                <c:ptCount val="11"/>
                <c:pt idx="0">
                  <c:v>20</c:v>
                </c:pt>
                <c:pt idx="1">
                  <c:v>26</c:v>
                </c:pt>
                <c:pt idx="2">
                  <c:v>32</c:v>
                </c:pt>
                <c:pt idx="3">
                  <c:v>38</c:v>
                </c:pt>
                <c:pt idx="4">
                  <c:v>44</c:v>
                </c:pt>
                <c:pt idx="5">
                  <c:v>50</c:v>
                </c:pt>
                <c:pt idx="6">
                  <c:v>56</c:v>
                </c:pt>
                <c:pt idx="7">
                  <c:v>62</c:v>
                </c:pt>
                <c:pt idx="8">
                  <c:v>68</c:v>
                </c:pt>
                <c:pt idx="9">
                  <c:v>74</c:v>
                </c:pt>
                <c:pt idx="10">
                  <c:v>80</c:v>
                </c:pt>
              </c:numCache>
            </c:numRef>
          </c:yVal>
          <c:smooth val="0"/>
          <c:extLst>
            <c:ext xmlns:c16="http://schemas.microsoft.com/office/drawing/2014/chart" uri="{C3380CC4-5D6E-409C-BE32-E72D297353CC}">
              <c16:uniqueId val="{00000003-A030-4BA0-8972-F382743B8FC5}"/>
            </c:ext>
          </c:extLst>
        </c:ser>
        <c:ser>
          <c:idx val="4"/>
          <c:order val="4"/>
          <c:tx>
            <c:strRef>
              <c:f>'CI for Mean of Y'!$F$7</c:f>
              <c:strCache>
                <c:ptCount val="1"/>
                <c:pt idx="0">
                  <c:v>L.L. Mean</c:v>
                </c:pt>
              </c:strCache>
            </c:strRef>
          </c:tx>
          <c:spPr>
            <a:ln w="19050">
              <a:solidFill>
                <a:srgbClr val="00B0F0"/>
              </a:solidFill>
            </a:ln>
          </c:spPr>
          <c:marker>
            <c:symbol val="none"/>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Y'!$F$8:$F$18</c:f>
              <c:numCache>
                <c:formatCode>General</c:formatCode>
                <c:ptCount val="11"/>
                <c:pt idx="0">
                  <c:v>12.066076551515302</c:v>
                </c:pt>
                <c:pt idx="1">
                  <c:v>19.21544171982864</c:v>
                </c:pt>
                <c:pt idx="2">
                  <c:v>26.277032611029146</c:v>
                </c:pt>
                <c:pt idx="3">
                  <c:v>33.19844077939733</c:v>
                </c:pt>
                <c:pt idx="4">
                  <c:v>39.900573298539705</c:v>
                </c:pt>
                <c:pt idx="5">
                  <c:v>46.293902673248091</c:v>
                </c:pt>
                <c:pt idx="6">
                  <c:v>52.335067745973994</c:v>
                </c:pt>
                <c:pt idx="7">
                  <c:v>58.067429674265924</c:v>
                </c:pt>
                <c:pt idx="8">
                  <c:v>63.580515953332039</c:v>
                </c:pt>
                <c:pt idx="9">
                  <c:v>68.953419509565848</c:v>
                </c:pt>
                <c:pt idx="10">
                  <c:v>74.238548788686785</c:v>
                </c:pt>
              </c:numCache>
            </c:numRef>
          </c:yVal>
          <c:smooth val="0"/>
          <c:extLst>
            <c:ext xmlns:c16="http://schemas.microsoft.com/office/drawing/2014/chart" uri="{C3380CC4-5D6E-409C-BE32-E72D297353CC}">
              <c16:uniqueId val="{00000004-A030-4BA0-8972-F382743B8FC5}"/>
            </c:ext>
          </c:extLst>
        </c:ser>
        <c:ser>
          <c:idx val="5"/>
          <c:order val="5"/>
          <c:tx>
            <c:strRef>
              <c:f>'CI for Mean of Y'!$G$7</c:f>
              <c:strCache>
                <c:ptCount val="1"/>
                <c:pt idx="0">
                  <c:v>U.L. Mean</c:v>
                </c:pt>
              </c:strCache>
            </c:strRef>
          </c:tx>
          <c:spPr>
            <a:ln w="19050">
              <a:solidFill>
                <a:srgbClr val="00B0F0"/>
              </a:solidFill>
            </a:ln>
          </c:spPr>
          <c:marker>
            <c:symbol val="none"/>
          </c:marker>
          <c:xVal>
            <c:numRef>
              <c:f>'CI for Mean of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Mean of Y'!$G$8:$G$18</c:f>
              <c:numCache>
                <c:formatCode>General</c:formatCode>
                <c:ptCount val="11"/>
                <c:pt idx="0">
                  <c:v>25.564429936923148</c:v>
                </c:pt>
                <c:pt idx="1">
                  <c:v>30.849559216044106</c:v>
                </c:pt>
                <c:pt idx="2">
                  <c:v>36.222462772277908</c:v>
                </c:pt>
                <c:pt idx="3">
                  <c:v>41.735549051344023</c:v>
                </c:pt>
                <c:pt idx="4">
                  <c:v>47.467910979635953</c:v>
                </c:pt>
                <c:pt idx="5">
                  <c:v>53.509076052361856</c:v>
                </c:pt>
                <c:pt idx="6">
                  <c:v>59.902405427070242</c:v>
                </c:pt>
                <c:pt idx="7">
                  <c:v>66.604537946212616</c:v>
                </c:pt>
                <c:pt idx="8">
                  <c:v>73.525946114580805</c:v>
                </c:pt>
                <c:pt idx="9">
                  <c:v>80.5875370057813</c:v>
                </c:pt>
                <c:pt idx="10">
                  <c:v>87.736902174094638</c:v>
                </c:pt>
              </c:numCache>
            </c:numRef>
          </c:yVal>
          <c:smooth val="0"/>
          <c:extLst>
            <c:ext xmlns:c16="http://schemas.microsoft.com/office/drawing/2014/chart" uri="{C3380CC4-5D6E-409C-BE32-E72D297353CC}">
              <c16:uniqueId val="{00000005-A030-4BA0-8972-F382743B8FC5}"/>
            </c:ext>
          </c:extLst>
        </c:ser>
        <c:dLbls>
          <c:showLegendKey val="0"/>
          <c:showVal val="0"/>
          <c:showCatName val="0"/>
          <c:showSerName val="0"/>
          <c:showPercent val="0"/>
          <c:showBubbleSize val="0"/>
        </c:dLbls>
        <c:axId val="862867280"/>
        <c:axId val="1"/>
        <c:extLst>
          <c:ext xmlns:c15="http://schemas.microsoft.com/office/drawing/2012/chart" uri="{02D57815-91ED-43cb-92C2-25804820EDAC}">
            <c15:filteredScatterSeries>
              <c15:ser>
                <c:idx val="6"/>
                <c:order val="6"/>
                <c:tx>
                  <c:strRef>
                    <c:extLst>
                      <c:ext uri="{02D57815-91ED-43cb-92C2-25804820EDAC}">
                        <c15:formulaRef>
                          <c15:sqref>'CI for Mean of Y'!$H$7</c15:sqref>
                        </c15:formulaRef>
                      </c:ext>
                    </c:extLst>
                    <c:strCache>
                      <c:ptCount val="1"/>
                    </c:strCache>
                  </c:strRef>
                </c:tx>
                <c:spPr>
                  <a:ln w="19050">
                    <a:solidFill>
                      <a:schemeClr val="accent2">
                        <a:lumMod val="50000"/>
                      </a:schemeClr>
                    </a:solidFill>
                  </a:ln>
                </c:spPr>
                <c:marker>
                  <c:symbol val="none"/>
                </c:marker>
                <c:xVal>
                  <c:numRef>
                    <c:extLst>
                      <c:ext uri="{02D57815-91ED-43cb-92C2-25804820EDAC}">
                        <c15:formulaRef>
                          <c15:sqref>'CI for Mean of Y'!$A$8:$A$18</c15:sqref>
                        </c15:formulaRef>
                      </c:ext>
                    </c:extLst>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extLst>
                      <c:ext uri="{02D57815-91ED-43cb-92C2-25804820EDAC}">
                        <c15:formulaRef>
                          <c15:sqref>'CI for Mean of Y'!$H$8:$H$18</c15:sqref>
                        </c15:formulaRef>
                      </c:ext>
                    </c:extLst>
                    <c:numCache>
                      <c:formatCode>General</c:formatCode>
                      <c:ptCount val="11"/>
                    </c:numCache>
                  </c:numRef>
                </c:yVal>
                <c:smooth val="0"/>
                <c:extLst>
                  <c:ext xmlns:c16="http://schemas.microsoft.com/office/drawing/2014/chart" uri="{C3380CC4-5D6E-409C-BE32-E72D297353CC}">
                    <c16:uniqueId val="{00000006-A030-4BA0-8972-F382743B8FC5}"/>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'CI for Mean of Y'!$I$7</c15:sqref>
                        </c15:formulaRef>
                      </c:ext>
                    </c:extLst>
                    <c:strCache>
                      <c:ptCount val="1"/>
                    </c:strCache>
                  </c:strRef>
                </c:tx>
                <c:spPr>
                  <a:ln w="19050">
                    <a:solidFill>
                      <a:srgbClr val="800000"/>
                    </a:solidFill>
                    <a:prstDash val="solid"/>
                  </a:ln>
                </c:spPr>
                <c:marker>
                  <c:symbol val="none"/>
                </c:marker>
                <c:xVal>
                  <c:numRef>
                    <c:extLst xmlns:c15="http://schemas.microsoft.com/office/drawing/2012/chart">
                      <c:ext xmlns:c15="http://schemas.microsoft.com/office/drawing/2012/chart" uri="{02D57815-91ED-43cb-92C2-25804820EDAC}">
                        <c15:formulaRef>
                          <c15:sqref>'CI for Mean of Y'!$A$8:$A$18</c15:sqref>
                        </c15:formulaRef>
                      </c:ext>
                    </c:extLst>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extLst xmlns:c15="http://schemas.microsoft.com/office/drawing/2012/chart">
                      <c:ext xmlns:c15="http://schemas.microsoft.com/office/drawing/2012/chart" uri="{02D57815-91ED-43cb-92C2-25804820EDAC}">
                        <c15:formulaRef>
                          <c15:sqref>'CI for Mean of Y'!$I$8:$I$18</c15:sqref>
                        </c15:formulaRef>
                      </c:ext>
                    </c:extLst>
                    <c:numCache>
                      <c:formatCode>General</c:formatCode>
                      <c:ptCount val="11"/>
                    </c:numCache>
                  </c:numRef>
                </c:yVal>
                <c:smooth val="0"/>
                <c:extLst xmlns:c15="http://schemas.microsoft.com/office/drawing/2012/chart">
                  <c:ext xmlns:c16="http://schemas.microsoft.com/office/drawing/2014/chart" uri="{C3380CC4-5D6E-409C-BE32-E72D297353CC}">
                    <c16:uniqueId val="{00000007-A030-4BA0-8972-F382743B8FC5}"/>
                  </c:ext>
                </c:extLst>
              </c15:ser>
            </c15:filteredScatterSeries>
          </c:ext>
        </c:extLst>
      </c:scatterChart>
      <c:valAx>
        <c:axId val="862867280"/>
        <c:scaling>
          <c:orientation val="minMax"/>
          <c:max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0.2"/>
      </c:valAx>
      <c:valAx>
        <c:axId val="1"/>
        <c:scaling>
          <c:orientation val="minMax"/>
          <c:max val="10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62867280"/>
        <c:crosses val="autoZero"/>
        <c:crossBetween val="midCat"/>
      </c:valAx>
      <c:spPr>
        <a:noFill/>
        <a:ln w="25400">
          <a:noFill/>
        </a:ln>
      </c:spPr>
    </c:plotArea>
    <c:legend>
      <c:legendPos val="r"/>
      <c:legendEntry>
        <c:idx val="0"/>
        <c:txPr>
          <a:bodyPr/>
          <a:lstStyle/>
          <a:p>
            <a:pPr>
              <a:defRPr sz="1100" b="0" i="0" u="none" strike="noStrike" baseline="0">
                <a:solidFill>
                  <a:srgbClr val="000000"/>
                </a:solidFill>
                <a:latin typeface="Arial"/>
                <a:ea typeface="Arial"/>
                <a:cs typeface="Arial"/>
              </a:defRPr>
            </a:pPr>
            <a:endParaRPr lang="en-US"/>
          </a:p>
        </c:txPr>
      </c:legendEntry>
      <c:layout>
        <c:manualLayout>
          <c:xMode val="edge"/>
          <c:yMode val="edge"/>
          <c:x val="0.6401574152673295"/>
          <c:y val="0.58574488188976381"/>
          <c:w val="0.34632672774639228"/>
          <c:h val="0.25877351997666959"/>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79018632452302E-2"/>
          <c:y val="4.7643277923592894E-2"/>
          <c:w val="0.91390660839830129"/>
          <c:h val="0.80946305045202682"/>
        </c:manualLayout>
      </c:layout>
      <c:scatterChart>
        <c:scatterStyle val="lineMarker"/>
        <c:varyColors val="0"/>
        <c:ser>
          <c:idx val="8"/>
          <c:order val="0"/>
          <c:tx>
            <c:strRef>
              <c:f>'CI for Individual Y'!$B$7</c:f>
              <c:strCache>
                <c:ptCount val="1"/>
                <c:pt idx="0">
                  <c:v>Data</c:v>
                </c:pt>
              </c:strCache>
            </c:strRef>
          </c:tx>
          <c:spPr>
            <a:ln w="19050">
              <a:noFill/>
            </a:ln>
          </c:spPr>
          <c:marker>
            <c:symbol val="diamond"/>
            <c:size val="9"/>
            <c:spPr>
              <a:solidFill>
                <a:schemeClr val="tx1"/>
              </a:solidFill>
            </c:spPr>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Y'!$B$8:$B$18</c:f>
              <c:numCache>
                <c:formatCode>General</c:formatCode>
                <c:ptCount val="11"/>
                <c:pt idx="0">
                  <c:v>19.314422099981506</c:v>
                </c:pt>
                <c:pt idx="1">
                  <c:v>27.617113205274045</c:v>
                </c:pt>
                <c:pt idx="2">
                  <c:v>35.627576601609171</c:v>
                </c:pt>
                <c:pt idx="3">
                  <c:v>49.120819915080929</c:v>
                </c:pt>
                <c:pt idx="4">
                  <c:v>42.687091147454538</c:v>
                </c:pt>
                <c:pt idx="5">
                  <c:v>43.090088109202014</c:v>
                </c:pt>
                <c:pt idx="6">
                  <c:v>58.483154677102377</c:v>
                </c:pt>
                <c:pt idx="7">
                  <c:v>63.944372048674083</c:v>
                </c:pt>
                <c:pt idx="8">
                  <c:v>67.391726029401482</c:v>
                </c:pt>
                <c:pt idx="9">
                  <c:v>59.066787557831006</c:v>
                </c:pt>
                <c:pt idx="10">
                  <c:v>72.500296317453675</c:v>
                </c:pt>
              </c:numCache>
            </c:numRef>
          </c:yVal>
          <c:smooth val="0"/>
          <c:extLst>
            <c:ext xmlns:c16="http://schemas.microsoft.com/office/drawing/2014/chart" uri="{C3380CC4-5D6E-409C-BE32-E72D297353CC}">
              <c16:uniqueId val="{00000000-C493-4171-A34F-F14851283A53}"/>
            </c:ext>
          </c:extLst>
        </c:ser>
        <c:ser>
          <c:idx val="0"/>
          <c:order val="1"/>
          <c:tx>
            <c:strRef>
              <c:f>'CI for Individual Y'!$C$7</c:f>
              <c:strCache>
                <c:ptCount val="1"/>
                <c:pt idx="0">
                  <c:v>y-bar</c:v>
                </c:pt>
              </c:strCache>
            </c:strRef>
          </c:tx>
          <c:spPr>
            <a:ln w="19050">
              <a:noFill/>
            </a:ln>
          </c:spPr>
          <c:marker>
            <c:symbol val="circle"/>
            <c:size val="10"/>
            <c:spPr>
              <a:solidFill>
                <a:srgbClr val="FF0000"/>
              </a:solidFill>
              <a:ln w="15875">
                <a:noFill/>
                <a:prstDash val="solid"/>
              </a:ln>
            </c:spPr>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Y'!$C$8:$C$18</c:f>
              <c:numCache>
                <c:formatCode>General</c:formatCode>
                <c:ptCount val="11"/>
                <c:pt idx="5">
                  <c:v>48.985767973551354</c:v>
                </c:pt>
              </c:numCache>
            </c:numRef>
          </c:yVal>
          <c:smooth val="0"/>
          <c:extLst>
            <c:ext xmlns:c16="http://schemas.microsoft.com/office/drawing/2014/chart" uri="{C3380CC4-5D6E-409C-BE32-E72D297353CC}">
              <c16:uniqueId val="{00000001-C493-4171-A34F-F14851283A53}"/>
            </c:ext>
          </c:extLst>
        </c:ser>
        <c:ser>
          <c:idx val="1"/>
          <c:order val="2"/>
          <c:tx>
            <c:strRef>
              <c:f>'CI for Individual Y'!$D$7</c:f>
              <c:strCache>
                <c:ptCount val="1"/>
                <c:pt idx="0">
                  <c:v>y-hat</c:v>
                </c:pt>
              </c:strCache>
            </c:strRef>
          </c:tx>
          <c:spPr>
            <a:ln w="25400">
              <a:solidFill>
                <a:srgbClr val="00B050"/>
              </a:solidFill>
              <a:prstDash val="dash"/>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Y'!$D$8:$D$18</c:f>
              <c:numCache>
                <c:formatCode>General</c:formatCode>
                <c:ptCount val="11"/>
                <c:pt idx="0">
                  <c:v>24.782873220014999</c:v>
                </c:pt>
                <c:pt idx="1">
                  <c:v>29.62345217072227</c:v>
                </c:pt>
                <c:pt idx="2">
                  <c:v>34.464031121429542</c:v>
                </c:pt>
                <c:pt idx="3">
                  <c:v>39.304610072136811</c:v>
                </c:pt>
                <c:pt idx="4">
                  <c:v>44.145189022844086</c:v>
                </c:pt>
                <c:pt idx="5">
                  <c:v>48.985767973551354</c:v>
                </c:pt>
                <c:pt idx="6">
                  <c:v>53.826346924258623</c:v>
                </c:pt>
                <c:pt idx="7">
                  <c:v>58.666925874965891</c:v>
                </c:pt>
                <c:pt idx="8">
                  <c:v>63.507504825673166</c:v>
                </c:pt>
                <c:pt idx="9">
                  <c:v>68.348083776380435</c:v>
                </c:pt>
                <c:pt idx="10">
                  <c:v>73.188662727087703</c:v>
                </c:pt>
              </c:numCache>
            </c:numRef>
          </c:yVal>
          <c:smooth val="0"/>
          <c:extLst>
            <c:ext xmlns:c16="http://schemas.microsoft.com/office/drawing/2014/chart" uri="{C3380CC4-5D6E-409C-BE32-E72D297353CC}">
              <c16:uniqueId val="{00000002-C493-4171-A34F-F14851283A53}"/>
            </c:ext>
          </c:extLst>
        </c:ser>
        <c:ser>
          <c:idx val="2"/>
          <c:order val="3"/>
          <c:tx>
            <c:strRef>
              <c:f>'CI for Individual Y'!$E$7</c:f>
              <c:strCache>
                <c:ptCount val="1"/>
                <c:pt idx="0">
                  <c:v>Phenomenon</c:v>
                </c:pt>
              </c:strCache>
            </c:strRef>
          </c:tx>
          <c:spPr>
            <a:ln w="31750">
              <a:solidFill>
                <a:srgbClr val="000000"/>
              </a:solidFill>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Y'!$E$8:$E$18</c:f>
              <c:numCache>
                <c:formatCode>General</c:formatCode>
                <c:ptCount val="11"/>
                <c:pt idx="0">
                  <c:v>30</c:v>
                </c:pt>
                <c:pt idx="1">
                  <c:v>34</c:v>
                </c:pt>
                <c:pt idx="2">
                  <c:v>38</c:v>
                </c:pt>
                <c:pt idx="3">
                  <c:v>42</c:v>
                </c:pt>
                <c:pt idx="4">
                  <c:v>46</c:v>
                </c:pt>
                <c:pt idx="5">
                  <c:v>50</c:v>
                </c:pt>
                <c:pt idx="6">
                  <c:v>54</c:v>
                </c:pt>
                <c:pt idx="7">
                  <c:v>58</c:v>
                </c:pt>
                <c:pt idx="8">
                  <c:v>62</c:v>
                </c:pt>
                <c:pt idx="9">
                  <c:v>66</c:v>
                </c:pt>
                <c:pt idx="10">
                  <c:v>70</c:v>
                </c:pt>
              </c:numCache>
            </c:numRef>
          </c:yVal>
          <c:smooth val="0"/>
          <c:extLst>
            <c:ext xmlns:c16="http://schemas.microsoft.com/office/drawing/2014/chart" uri="{C3380CC4-5D6E-409C-BE32-E72D297353CC}">
              <c16:uniqueId val="{00000003-C493-4171-A34F-F14851283A53}"/>
            </c:ext>
          </c:extLst>
        </c:ser>
        <c:ser>
          <c:idx val="3"/>
          <c:order val="4"/>
          <c:tx>
            <c:strRef>
              <c:f>'CI for Individual Y'!$F$7</c:f>
              <c:strCache>
                <c:ptCount val="1"/>
                <c:pt idx="0">
                  <c:v>L.L. Mean</c:v>
                </c:pt>
              </c:strCache>
            </c:strRef>
          </c:tx>
          <c:spPr>
            <a:ln w="19050">
              <a:solidFill>
                <a:srgbClr val="00B0F0"/>
              </a:solidFill>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Y'!$F$8:$F$18</c:f>
              <c:numCache>
                <c:formatCode>General</c:formatCode>
                <c:ptCount val="11"/>
                <c:pt idx="0">
                  <c:v>17.176878052393363</c:v>
                </c:pt>
                <c:pt idx="1">
                  <c:v>23.067908770042255</c:v>
                </c:pt>
                <c:pt idx="2">
                  <c:v>28.860022129625321</c:v>
                </c:pt>
                <c:pt idx="3">
                  <c:v>34.494156351753105</c:v>
                </c:pt>
                <c:pt idx="4">
                  <c:v>39.881177540050913</c:v>
                </c:pt>
                <c:pt idx="5">
                  <c:v>44.920192544594443</c:v>
                </c:pt>
                <c:pt idx="6">
                  <c:v>49.56233544146545</c:v>
                </c:pt>
                <c:pt idx="7">
                  <c:v>53.856472154582185</c:v>
                </c:pt>
                <c:pt idx="8">
                  <c:v>57.903495833868945</c:v>
                </c:pt>
                <c:pt idx="9">
                  <c:v>61.792540375700419</c:v>
                </c:pt>
                <c:pt idx="10">
                  <c:v>65.582667559466074</c:v>
                </c:pt>
              </c:numCache>
            </c:numRef>
          </c:yVal>
          <c:smooth val="0"/>
          <c:extLst>
            <c:ext xmlns:c16="http://schemas.microsoft.com/office/drawing/2014/chart" uri="{C3380CC4-5D6E-409C-BE32-E72D297353CC}">
              <c16:uniqueId val="{00000004-C493-4171-A34F-F14851283A53}"/>
            </c:ext>
          </c:extLst>
        </c:ser>
        <c:ser>
          <c:idx val="4"/>
          <c:order val="5"/>
          <c:tx>
            <c:strRef>
              <c:f>'CI for Individual Y'!$G$7</c:f>
              <c:strCache>
                <c:ptCount val="1"/>
                <c:pt idx="0">
                  <c:v>U.L. Mean</c:v>
                </c:pt>
              </c:strCache>
            </c:strRef>
          </c:tx>
          <c:spPr>
            <a:ln w="19050">
              <a:solidFill>
                <a:srgbClr val="00B0F0"/>
              </a:solidFill>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Y'!$G$8:$G$18</c:f>
              <c:numCache>
                <c:formatCode>General</c:formatCode>
                <c:ptCount val="11"/>
                <c:pt idx="0">
                  <c:v>32.388868387636634</c:v>
                </c:pt>
                <c:pt idx="1">
                  <c:v>36.178995571402282</c:v>
                </c:pt>
                <c:pt idx="2">
                  <c:v>40.068040113233764</c:v>
                </c:pt>
                <c:pt idx="3">
                  <c:v>44.115063792520516</c:v>
                </c:pt>
                <c:pt idx="4">
                  <c:v>48.409200505637259</c:v>
                </c:pt>
                <c:pt idx="5">
                  <c:v>53.051343402508266</c:v>
                </c:pt>
                <c:pt idx="6">
                  <c:v>58.090358407051795</c:v>
                </c:pt>
                <c:pt idx="7">
                  <c:v>63.477379595349596</c:v>
                </c:pt>
                <c:pt idx="8">
                  <c:v>69.111513817477388</c:v>
                </c:pt>
                <c:pt idx="9">
                  <c:v>74.903627177060443</c:v>
                </c:pt>
                <c:pt idx="10">
                  <c:v>80.794657894709331</c:v>
                </c:pt>
              </c:numCache>
            </c:numRef>
          </c:yVal>
          <c:smooth val="0"/>
          <c:extLst>
            <c:ext xmlns:c16="http://schemas.microsoft.com/office/drawing/2014/chart" uri="{C3380CC4-5D6E-409C-BE32-E72D297353CC}">
              <c16:uniqueId val="{00000005-C493-4171-A34F-F14851283A53}"/>
            </c:ext>
          </c:extLst>
        </c:ser>
        <c:ser>
          <c:idx val="5"/>
          <c:order val="6"/>
          <c:tx>
            <c:strRef>
              <c:f>'CI for Individual Y'!$H$7</c:f>
              <c:strCache>
                <c:ptCount val="1"/>
                <c:pt idx="0">
                  <c:v>L.L.Predict</c:v>
                </c:pt>
              </c:strCache>
            </c:strRef>
          </c:tx>
          <c:spPr>
            <a:ln w="19050">
              <a:solidFill>
                <a:schemeClr val="accent2">
                  <a:lumMod val="50000"/>
                </a:schemeClr>
              </a:solidFill>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Y'!$H$8:$H$18</c:f>
              <c:numCache>
                <c:formatCode>General</c:formatCode>
                <c:ptCount val="11"/>
                <c:pt idx="0">
                  <c:v>9.3016232141594095</c:v>
                </c:pt>
                <c:pt idx="1">
                  <c:v>14.630350806023927</c:v>
                </c:pt>
                <c:pt idx="2">
                  <c:v>19.861878676185636</c:v>
                </c:pt>
                <c:pt idx="3">
                  <c:v>24.988241669155784</c:v>
                </c:pt>
                <c:pt idx="4">
                  <c:v>30.003062832652173</c:v>
                </c:pt>
                <c:pt idx="5">
                  <c:v>34.902201563637341</c:v>
                </c:pt>
                <c:pt idx="6">
                  <c:v>39.684220734066713</c:v>
                </c:pt>
                <c:pt idx="7">
                  <c:v>44.350557471984864</c:v>
                </c:pt>
                <c:pt idx="8">
                  <c:v>48.905352380429264</c:v>
                </c:pt>
                <c:pt idx="9">
                  <c:v>53.354982411682087</c:v>
                </c:pt>
                <c:pt idx="10">
                  <c:v>57.707412721232117</c:v>
                </c:pt>
              </c:numCache>
            </c:numRef>
          </c:yVal>
          <c:smooth val="0"/>
          <c:extLst>
            <c:ext xmlns:c16="http://schemas.microsoft.com/office/drawing/2014/chart" uri="{C3380CC4-5D6E-409C-BE32-E72D297353CC}">
              <c16:uniqueId val="{00000006-C493-4171-A34F-F14851283A53}"/>
            </c:ext>
          </c:extLst>
        </c:ser>
        <c:ser>
          <c:idx val="6"/>
          <c:order val="7"/>
          <c:tx>
            <c:strRef>
              <c:f>'CI for Individual Y'!$I$7</c:f>
              <c:strCache>
                <c:ptCount val="1"/>
                <c:pt idx="0">
                  <c:v>U.L.Predict</c:v>
                </c:pt>
              </c:strCache>
            </c:strRef>
          </c:tx>
          <c:spPr>
            <a:ln w="19050">
              <a:solidFill>
                <a:srgbClr val="800000"/>
              </a:solidFill>
              <a:prstDash val="solid"/>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Y'!$I$8:$I$18</c:f>
              <c:numCache>
                <c:formatCode>General</c:formatCode>
                <c:ptCount val="11"/>
                <c:pt idx="0">
                  <c:v>40.264123225870591</c:v>
                </c:pt>
                <c:pt idx="1">
                  <c:v>44.616553535420614</c:v>
                </c:pt>
                <c:pt idx="2">
                  <c:v>49.066183566673445</c:v>
                </c:pt>
                <c:pt idx="3">
                  <c:v>53.620978475117838</c:v>
                </c:pt>
                <c:pt idx="4">
                  <c:v>58.287315213035995</c:v>
                </c:pt>
                <c:pt idx="5">
                  <c:v>63.069334383465367</c:v>
                </c:pt>
                <c:pt idx="6">
                  <c:v>67.968473114450532</c:v>
                </c:pt>
                <c:pt idx="7">
                  <c:v>72.983294277946925</c:v>
                </c:pt>
                <c:pt idx="8">
                  <c:v>78.109657270917069</c:v>
                </c:pt>
                <c:pt idx="9">
                  <c:v>83.341185141078782</c:v>
                </c:pt>
                <c:pt idx="10">
                  <c:v>88.669912732943288</c:v>
                </c:pt>
              </c:numCache>
            </c:numRef>
          </c:yVal>
          <c:smooth val="0"/>
          <c:extLst>
            <c:ext xmlns:c16="http://schemas.microsoft.com/office/drawing/2014/chart" uri="{C3380CC4-5D6E-409C-BE32-E72D297353CC}">
              <c16:uniqueId val="{00000007-C493-4171-A34F-F14851283A53}"/>
            </c:ext>
          </c:extLst>
        </c:ser>
        <c:ser>
          <c:idx val="7"/>
          <c:order val="8"/>
          <c:tx>
            <c:strRef>
              <c:f>'CI for Individual Y'!$J$7</c:f>
              <c:strCache>
                <c:ptCount val="1"/>
              </c:strCache>
            </c:strRef>
          </c:tx>
          <c:spPr>
            <a:ln w="19050">
              <a:noFill/>
            </a:ln>
          </c:spPr>
          <c:marker>
            <c:symbol val="none"/>
          </c:marker>
          <c:xVal>
            <c:numRef>
              <c:f>'CI for Individual Y'!$A$8:$A$18</c:f>
              <c:numCache>
                <c:formatCode>General</c:formatCode>
                <c:ptCount val="11"/>
                <c:pt idx="0">
                  <c:v>0</c:v>
                </c:pt>
                <c:pt idx="1">
                  <c:v>0.1</c:v>
                </c:pt>
                <c:pt idx="2">
                  <c:v>0.2</c:v>
                </c:pt>
                <c:pt idx="3">
                  <c:v>0.30000000000000004</c:v>
                </c:pt>
                <c:pt idx="4">
                  <c:v>0.4</c:v>
                </c:pt>
                <c:pt idx="5">
                  <c:v>0.5</c:v>
                </c:pt>
                <c:pt idx="6">
                  <c:v>0.6</c:v>
                </c:pt>
                <c:pt idx="7">
                  <c:v>0.7</c:v>
                </c:pt>
                <c:pt idx="8">
                  <c:v>0.79999999999999993</c:v>
                </c:pt>
                <c:pt idx="9">
                  <c:v>0.89999999999999991</c:v>
                </c:pt>
                <c:pt idx="10">
                  <c:v>0.99999999999999989</c:v>
                </c:pt>
              </c:numCache>
            </c:numRef>
          </c:xVal>
          <c:yVal>
            <c:numRef>
              <c:f>'CI for Individual Y'!$J$8:$J$18</c:f>
              <c:numCache>
                <c:formatCode>General</c:formatCode>
                <c:ptCount val="11"/>
                <c:pt idx="0">
                  <c:v>29.903957652195558</c:v>
                </c:pt>
                <c:pt idx="1">
                  <c:v>4.0253960442758565</c:v>
                </c:pt>
                <c:pt idx="2">
                  <c:v>1.3538380844464424</c:v>
                </c:pt>
                <c:pt idx="3">
                  <c:v>96.357975680712997</c:v>
                </c:pt>
                <c:pt idx="4">
                  <c:v>2.1260494142155135</c:v>
                </c:pt>
                <c:pt idx="5">
                  <c:v>34.759041062894255</c:v>
                </c:pt>
                <c:pt idx="6">
                  <c:v>21.685858446945694</c:v>
                </c:pt>
                <c:pt idx="7">
                  <c:v>27.851438116387239</c:v>
                </c:pt>
                <c:pt idx="8">
                  <c:v>15.08717435949265</c:v>
                </c:pt>
                <c:pt idx="9">
                  <c:v>86.142459496459921</c:v>
                </c:pt>
                <c:pt idx="10">
                  <c:v>0.47384831391244281</c:v>
                </c:pt>
              </c:numCache>
            </c:numRef>
          </c:yVal>
          <c:smooth val="0"/>
          <c:extLst>
            <c:ext xmlns:c16="http://schemas.microsoft.com/office/drawing/2014/chart" uri="{C3380CC4-5D6E-409C-BE32-E72D297353CC}">
              <c16:uniqueId val="{00000008-C493-4171-A34F-F14851283A53}"/>
            </c:ext>
          </c:extLst>
        </c:ser>
        <c:dLbls>
          <c:showLegendKey val="0"/>
          <c:showVal val="0"/>
          <c:showCatName val="0"/>
          <c:showSerName val="0"/>
          <c:showPercent val="0"/>
          <c:showBubbleSize val="0"/>
        </c:dLbls>
        <c:axId val="862867280"/>
        <c:axId val="1"/>
      </c:scatterChart>
      <c:valAx>
        <c:axId val="862867280"/>
        <c:scaling>
          <c:orientation val="minMax"/>
          <c:max val="1"/>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majorUnit val="0.2"/>
      </c:valAx>
      <c:valAx>
        <c:axId val="1"/>
        <c:scaling>
          <c:orientation val="minMax"/>
          <c:max val="10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62867280"/>
        <c:crosses val="autoZero"/>
        <c:crossBetween val="midCat"/>
      </c:valAx>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en-US"/>
          </a:p>
        </c:txPr>
      </c:legendEntry>
      <c:legendEntry>
        <c:idx val="7"/>
        <c:txPr>
          <a:bodyPr/>
          <a:lstStyle/>
          <a:p>
            <a:pPr>
              <a:defRPr sz="1100" b="0" i="0" u="none" strike="noStrike" baseline="0">
                <a:solidFill>
                  <a:srgbClr val="000000"/>
                </a:solidFill>
                <a:latin typeface="Arial"/>
                <a:ea typeface="Arial"/>
                <a:cs typeface="Arial"/>
              </a:defRPr>
            </a:pPr>
            <a:endParaRPr lang="en-US"/>
          </a:p>
        </c:txPr>
      </c:legendEntry>
      <c:layout>
        <c:manualLayout>
          <c:xMode val="edge"/>
          <c:yMode val="edge"/>
          <c:x val="0.59990165786238758"/>
          <c:y val="0.6361152522601341"/>
          <c:w val="0.37738408705816262"/>
          <c:h val="0.21778687664041993"/>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57881214215314E-2"/>
          <c:y val="9.8035493907632401E-2"/>
          <c:w val="0.87636909310386835"/>
          <c:h val="0.54451756444351751"/>
        </c:manualLayout>
      </c:layout>
      <c:scatterChart>
        <c:scatterStyle val="lineMarker"/>
        <c:varyColors val="0"/>
        <c:ser>
          <c:idx val="0"/>
          <c:order val="0"/>
          <c:spPr>
            <a:ln w="28575">
              <a:noFill/>
            </a:ln>
          </c:spPr>
          <c:trendline>
            <c:trendlineType val="linear"/>
            <c:dispRSqr val="1"/>
            <c:dispEq val="1"/>
            <c:trendlineLbl>
              <c:layout>
                <c:manualLayout>
                  <c:x val="-0.49718277908372099"/>
                  <c:y val="-2.7395317307190907E-2"/>
                </c:manualLayout>
              </c:layout>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xVal>
            <c:numLit>
              <c:formatCode>General</c:formatCode>
              <c:ptCount val="8"/>
              <c:pt idx="0">
                <c:v>0</c:v>
              </c:pt>
              <c:pt idx="1">
                <c:v>1</c:v>
              </c:pt>
              <c:pt idx="2">
                <c:v>2</c:v>
              </c:pt>
              <c:pt idx="3">
                <c:v>3</c:v>
              </c:pt>
              <c:pt idx="4">
                <c:v>4</c:v>
              </c:pt>
              <c:pt idx="5">
                <c:v>5</c:v>
              </c:pt>
              <c:pt idx="6">
                <c:v>6</c:v>
              </c:pt>
              <c:pt idx="7">
                <c:v>7</c:v>
              </c:pt>
            </c:numLit>
          </c:xVal>
          <c:yVal>
            <c:numLit>
              <c:formatCode>General</c:formatCode>
              <c:ptCount val="8"/>
              <c:pt idx="0">
                <c:v>15</c:v>
              </c:pt>
              <c:pt idx="1">
                <c:v>19</c:v>
              </c:pt>
              <c:pt idx="2">
                <c:v>20</c:v>
              </c:pt>
              <c:pt idx="3">
                <c:v>21</c:v>
              </c:pt>
              <c:pt idx="4">
                <c:v>25</c:v>
              </c:pt>
              <c:pt idx="5">
                <c:v>26</c:v>
              </c:pt>
              <c:pt idx="6">
                <c:v>30</c:v>
              </c:pt>
              <c:pt idx="7">
                <c:v>32</c:v>
              </c:pt>
            </c:numLit>
          </c:yVal>
          <c:smooth val="0"/>
          <c:extLst>
            <c:ext xmlns:c16="http://schemas.microsoft.com/office/drawing/2014/chart" uri="{C3380CC4-5D6E-409C-BE32-E72D297353CC}">
              <c16:uniqueId val="{00000000-236D-423C-A9E0-5CB4477D453D}"/>
            </c:ext>
          </c:extLst>
        </c:ser>
        <c:dLbls>
          <c:showLegendKey val="0"/>
          <c:showVal val="0"/>
          <c:showCatName val="0"/>
          <c:showSerName val="0"/>
          <c:showPercent val="0"/>
          <c:showBubbleSize val="0"/>
        </c:dLbls>
        <c:axId val="1502082960"/>
        <c:axId val="1502083520"/>
      </c:scatterChart>
      <c:valAx>
        <c:axId val="1502082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083520"/>
        <c:crosses val="autoZero"/>
        <c:crossBetween val="midCat"/>
      </c:valAx>
      <c:valAx>
        <c:axId val="1502083520"/>
        <c:scaling>
          <c:orientation val="minMax"/>
          <c:min val="14"/>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08296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57881214215328E-2"/>
          <c:y val="9.8035493907632512E-2"/>
          <c:w val="0.87636909310386868"/>
          <c:h val="0.54451756444351751"/>
        </c:manualLayout>
      </c:layout>
      <c:scatterChart>
        <c:scatterStyle val="lineMarker"/>
        <c:varyColors val="0"/>
        <c:ser>
          <c:idx val="0"/>
          <c:order val="0"/>
          <c:spPr>
            <a:ln w="28575">
              <a:noFill/>
            </a:ln>
          </c:spPr>
          <c:trendline>
            <c:trendlineType val="linear"/>
            <c:dispRSqr val="1"/>
            <c:dispEq val="1"/>
            <c:trendlineLbl>
              <c:layout>
                <c:manualLayout>
                  <c:x val="-0.49718277908372122"/>
                  <c:y val="-2.7395317307190924E-2"/>
                </c:manualLayout>
              </c:layout>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xVal>
            <c:numRef>
              <c:f>'CI transform ex'!$A$2:$A$9</c:f>
              <c:numCache>
                <c:formatCode>General</c:formatCode>
                <c:ptCount val="8"/>
                <c:pt idx="0">
                  <c:v>0</c:v>
                </c:pt>
                <c:pt idx="1">
                  <c:v>1</c:v>
                </c:pt>
                <c:pt idx="2">
                  <c:v>2</c:v>
                </c:pt>
                <c:pt idx="3">
                  <c:v>3</c:v>
                </c:pt>
                <c:pt idx="4">
                  <c:v>4</c:v>
                </c:pt>
                <c:pt idx="5">
                  <c:v>5</c:v>
                </c:pt>
                <c:pt idx="6">
                  <c:v>6</c:v>
                </c:pt>
                <c:pt idx="7">
                  <c:v>7</c:v>
                </c:pt>
              </c:numCache>
            </c:numRef>
          </c:xVal>
          <c:yVal>
            <c:numRef>
              <c:f>'CI transform ex'!$B$2:$B$9</c:f>
              <c:numCache>
                <c:formatCode>General</c:formatCode>
                <c:ptCount val="8"/>
                <c:pt idx="0">
                  <c:v>15</c:v>
                </c:pt>
                <c:pt idx="1">
                  <c:v>19</c:v>
                </c:pt>
                <c:pt idx="2">
                  <c:v>20</c:v>
                </c:pt>
                <c:pt idx="3">
                  <c:v>21</c:v>
                </c:pt>
                <c:pt idx="4">
                  <c:v>25</c:v>
                </c:pt>
                <c:pt idx="5">
                  <c:v>26</c:v>
                </c:pt>
                <c:pt idx="6">
                  <c:v>30</c:v>
                </c:pt>
                <c:pt idx="7">
                  <c:v>32</c:v>
                </c:pt>
              </c:numCache>
            </c:numRef>
          </c:yVal>
          <c:smooth val="0"/>
          <c:extLst>
            <c:ext xmlns:c16="http://schemas.microsoft.com/office/drawing/2014/chart" uri="{C3380CC4-5D6E-409C-BE32-E72D297353CC}">
              <c16:uniqueId val="{00000000-36FF-4DAE-9054-9AC3D3B4484F}"/>
            </c:ext>
          </c:extLst>
        </c:ser>
        <c:dLbls>
          <c:showLegendKey val="0"/>
          <c:showVal val="0"/>
          <c:showCatName val="0"/>
          <c:showSerName val="0"/>
          <c:showPercent val="0"/>
          <c:showBubbleSize val="0"/>
        </c:dLbls>
        <c:axId val="1599630960"/>
        <c:axId val="1599631520"/>
      </c:scatterChart>
      <c:valAx>
        <c:axId val="1599630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99631520"/>
        <c:crosses val="autoZero"/>
        <c:crossBetween val="midCat"/>
      </c:valAx>
      <c:valAx>
        <c:axId val="1599631520"/>
        <c:scaling>
          <c:orientation val="minMax"/>
          <c:min val="14"/>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9963096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xdr:rowOff>
    </xdr:from>
    <xdr:to>
      <xdr:col>11</xdr:col>
      <xdr:colOff>514351</xdr:colOff>
      <xdr:row>16</xdr:row>
      <xdr:rowOff>18931</xdr:rowOff>
    </xdr:to>
    <xdr:sp macro="" textlink="">
      <xdr:nvSpPr>
        <xdr:cNvPr id="2" name="TextBox 2"/>
        <xdr:cNvSpPr txBox="1"/>
      </xdr:nvSpPr>
      <xdr:spPr>
        <a:xfrm>
          <a:off x="1" y="1"/>
          <a:ext cx="7219950" cy="3066930"/>
        </a:xfrm>
        <a:prstGeom prst="rect">
          <a:avLst/>
        </a:prstGeom>
        <a:solidFill>
          <a:srgbClr val="FFFFFF"/>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accent2">
                  <a:lumMod val="50000"/>
                </a:schemeClr>
              </a:solidFill>
            </a:rPr>
            <a:t>Linear Regression Analysis Confidence Intervals for:</a:t>
          </a:r>
        </a:p>
        <a:p>
          <a:endParaRPr lang="en-US" sz="1800">
            <a:solidFill>
              <a:schemeClr val="accent2">
                <a:lumMod val="50000"/>
              </a:schemeClr>
            </a:solidFill>
          </a:endParaRPr>
        </a:p>
        <a:p>
          <a:pPr marL="573088" indent="-573088">
            <a:tabLst>
              <a:tab pos="573088" algn="l"/>
            </a:tabLst>
          </a:pPr>
          <a:r>
            <a:rPr lang="en-US" sz="1800"/>
            <a:t>1.	Regression Coefficients (Intercept &amp; Slope) </a:t>
          </a:r>
        </a:p>
        <a:p>
          <a:pPr marL="573088" indent="-573088">
            <a:tabLst>
              <a:tab pos="573088" algn="l"/>
            </a:tabLst>
          </a:pPr>
          <a:endParaRPr lang="en-US" sz="1800"/>
        </a:p>
        <a:p>
          <a:pPr marL="573088" indent="-573088">
            <a:tabLst>
              <a:tab pos="573088" algn="l"/>
            </a:tabLst>
          </a:pPr>
          <a:r>
            <a:rPr lang="en-US" sz="1800"/>
            <a:t>2.	Mean of the response variable Y for given values of the predictor variable(s)</a:t>
          </a:r>
        </a:p>
        <a:p>
          <a:pPr marL="573088" indent="-573088">
            <a:tabLst>
              <a:tab pos="573088" algn="l"/>
            </a:tabLst>
          </a:pPr>
          <a:endParaRPr lang="en-US" sz="1800"/>
        </a:p>
        <a:p>
          <a:pPr marL="573088" indent="-573088">
            <a:tabLst>
              <a:tab pos="573088" algn="l"/>
            </a:tabLst>
          </a:pPr>
          <a:r>
            <a:rPr lang="en-US" sz="1800"/>
            <a:t>3.	Individual values of the response variable Y for given values of the predictor variable(s)</a:t>
          </a:r>
        </a:p>
        <a:p>
          <a:pPr marL="342900" indent="-342900">
            <a:buFont typeface="+mj-lt"/>
            <a:buAutoNum type="arabicPeriod"/>
          </a:pPr>
          <a:endParaRPr lang="en-US" sz="2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66675</xdr:colOff>
      <xdr:row>0</xdr:row>
      <xdr:rowOff>0</xdr:rowOff>
    </xdr:from>
    <xdr:to>
      <xdr:col>8</xdr:col>
      <xdr:colOff>428625</xdr:colOff>
      <xdr:row>8</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504825</xdr:colOff>
      <xdr:row>0</xdr:row>
      <xdr:rowOff>0</xdr:rowOff>
    </xdr:from>
    <xdr:ext cx="2343150" cy="1790700"/>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26498" b="42969"/>
        <a:stretch>
          <a:fillRect/>
        </a:stretch>
      </xdr:blipFill>
      <xdr:spPr bwMode="auto">
        <a:xfrm>
          <a:off x="6076950" y="0"/>
          <a:ext cx="23431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28577</xdr:colOff>
      <xdr:row>0</xdr:row>
      <xdr:rowOff>66676</xdr:rowOff>
    </xdr:from>
    <xdr:to>
      <xdr:col>5</xdr:col>
      <xdr:colOff>47626</xdr:colOff>
      <xdr:row>7</xdr:row>
      <xdr:rowOff>95250</xdr:rowOff>
    </xdr:to>
    <xdr:cxnSp macro="">
      <xdr:nvCxnSpPr>
        <xdr:cNvPr id="4" name="Straight Connector 3"/>
        <xdr:cNvCxnSpPr/>
      </xdr:nvCxnSpPr>
      <xdr:spPr>
        <a:xfrm rot="16200000" flipV="1">
          <a:off x="2743202" y="638176"/>
          <a:ext cx="1162049" cy="190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66675</xdr:colOff>
          <xdr:row>12</xdr:row>
          <xdr:rowOff>0</xdr:rowOff>
        </xdr:from>
        <xdr:to>
          <xdr:col>14</xdr:col>
          <xdr:colOff>333375</xdr:colOff>
          <xdr:row>16</xdr:row>
          <xdr:rowOff>180975</xdr:rowOff>
        </xdr:to>
        <xdr:sp macro="" textlink="">
          <xdr:nvSpPr>
            <xdr:cNvPr id="265217" name="Picture 7" hidden="1">
              <a:extLst>
                <a:ext uri="{63B3BB69-23CF-44E3-9099-C40C66FF867C}">
                  <a14:compatExt spid="_x0000_s265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xdr:row>
          <xdr:rowOff>9525</xdr:rowOff>
        </xdr:from>
        <xdr:to>
          <xdr:col>17</xdr:col>
          <xdr:colOff>180975</xdr:colOff>
          <xdr:row>23</xdr:row>
          <xdr:rowOff>95250</xdr:rowOff>
        </xdr:to>
        <xdr:sp macro="" textlink="">
          <xdr:nvSpPr>
            <xdr:cNvPr id="265218" name="Picture 5" hidden="1">
              <a:extLst>
                <a:ext uri="{63B3BB69-23CF-44E3-9099-C40C66FF867C}">
                  <a14:compatExt spid="_x0000_s2652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11</xdr:col>
      <xdr:colOff>209550</xdr:colOff>
      <xdr:row>25</xdr:row>
      <xdr:rowOff>9525</xdr:rowOff>
    </xdr:from>
    <xdr:ext cx="3323602" cy="727507"/>
    <mc:AlternateContent xmlns:mc="http://schemas.openxmlformats.org/markup-compatibility/2006" xmlns:a14="http://schemas.microsoft.com/office/drawing/2010/main">
      <mc:Choice Requires="a14">
        <xdr:sp macro="" textlink="">
          <xdr:nvSpPr>
            <xdr:cNvPr id="7" name="TextBox 6"/>
            <xdr:cNvSpPr txBox="1"/>
          </xdr:nvSpPr>
          <xdr:spPr>
            <a:xfrm>
              <a:off x="8039100" y="4314825"/>
              <a:ext cx="3323602"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600" b="1" i="1">
                        <a:solidFill>
                          <a:srgbClr val="0000FF"/>
                        </a:solidFill>
                        <a:latin typeface="Cambria Math" panose="02040503050406030204" pitchFamily="18" charset="0"/>
                      </a:rPr>
                      <m:t>𝒔𝒆</m:t>
                    </m:r>
                    <m:r>
                      <a:rPr lang="en-US" sz="1600" b="1" i="1">
                        <a:solidFill>
                          <a:srgbClr val="0000FF"/>
                        </a:solidFill>
                        <a:latin typeface="Cambria Math" panose="02040503050406030204" pitchFamily="18" charset="0"/>
                      </a:rPr>
                      <m:t> </m:t>
                    </m:r>
                    <m:d>
                      <m:dPr>
                        <m:ctrlPr>
                          <a:rPr lang="en-US" sz="1600" b="1" i="1">
                            <a:solidFill>
                              <a:srgbClr val="0000FF"/>
                            </a:solidFill>
                            <a:latin typeface="Cambria Math" panose="02040503050406030204" pitchFamily="18" charset="0"/>
                          </a:rPr>
                        </m:ctrlPr>
                      </m:dPr>
                      <m:e>
                        <m:sSub>
                          <m:sSubPr>
                            <m:ctrlPr>
                              <a:rPr lang="en-US" sz="1600" b="1" i="1">
                                <a:solidFill>
                                  <a:srgbClr val="0000FF"/>
                                </a:solidFill>
                                <a:latin typeface="Cambria Math" panose="02040503050406030204" pitchFamily="18" charset="0"/>
                              </a:rPr>
                            </m:ctrlPr>
                          </m:sSubPr>
                          <m:e>
                            <m:acc>
                              <m:accPr>
                                <m:chr m:val="̂"/>
                                <m:ctrlPr>
                                  <a:rPr lang="en-US" sz="1600" b="1" i="1">
                                    <a:solidFill>
                                      <a:srgbClr val="0000FF"/>
                                    </a:solidFill>
                                    <a:latin typeface="Cambria Math" panose="02040503050406030204" pitchFamily="18" charset="0"/>
                                  </a:rPr>
                                </m:ctrlPr>
                              </m:accPr>
                              <m:e>
                                <m:r>
                                  <a:rPr lang="en-US" sz="1600" b="1" i="1">
                                    <a:solidFill>
                                      <a:srgbClr val="0000FF"/>
                                    </a:solidFill>
                                    <a:effectLst/>
                                    <a:latin typeface="Cambria Math" panose="02040503050406030204" pitchFamily="18" charset="0"/>
                                    <a:ea typeface="+mn-ea"/>
                                    <a:cs typeface="+mn-cs"/>
                                  </a:rPr>
                                  <m:t>𝒚</m:t>
                                </m:r>
                              </m:e>
                            </m:acc>
                          </m:e>
                          <m:sub>
                            <m:r>
                              <a:rPr lang="en-US" sz="1600" b="1" i="1">
                                <a:solidFill>
                                  <a:srgbClr val="0000FF"/>
                                </a:solidFill>
                                <a:latin typeface="Cambria Math" panose="02040503050406030204" pitchFamily="18" charset="0"/>
                              </a:rPr>
                              <m:t>𝒏𝒆𝒘</m:t>
                            </m:r>
                          </m:sub>
                        </m:sSub>
                      </m:e>
                    </m:d>
                    <m:r>
                      <a:rPr lang="en-US" sz="1600" b="1" i="1">
                        <a:solidFill>
                          <a:srgbClr val="0000FF"/>
                        </a:solidFill>
                        <a:latin typeface="Cambria Math" panose="02040503050406030204" pitchFamily="18" charset="0"/>
                        <a:ea typeface="Cambria Math" panose="02040503050406030204" pitchFamily="18" charset="0"/>
                      </a:rPr>
                      <m:t>=</m:t>
                    </m:r>
                    <m:sSub>
                      <m:sSubPr>
                        <m:ctrlPr>
                          <a:rPr lang="en-US" sz="1600" b="1" i="1">
                            <a:solidFill>
                              <a:srgbClr val="0000FF"/>
                            </a:solidFill>
                            <a:latin typeface="Cambria Math" panose="02040503050406030204" pitchFamily="18" charset="0"/>
                            <a:ea typeface="Cambria Math" panose="02040503050406030204" pitchFamily="18" charset="0"/>
                          </a:rPr>
                        </m:ctrlPr>
                      </m:sSubPr>
                      <m:e>
                        <m:r>
                          <a:rPr lang="en-US" sz="1600" b="1" i="1">
                            <a:solidFill>
                              <a:srgbClr val="0000FF"/>
                            </a:solidFill>
                            <a:latin typeface="Cambria Math" panose="02040503050406030204" pitchFamily="18" charset="0"/>
                            <a:ea typeface="Cambria Math" panose="02040503050406030204" pitchFamily="18" charset="0"/>
                          </a:rPr>
                          <m:t>𝒔</m:t>
                        </m:r>
                      </m:e>
                      <m:sub>
                        <m:r>
                          <a:rPr lang="en-US" sz="1600" b="1" i="1">
                            <a:solidFill>
                              <a:srgbClr val="0000FF"/>
                            </a:solidFill>
                            <a:latin typeface="Cambria Math" panose="02040503050406030204" pitchFamily="18" charset="0"/>
                            <a:ea typeface="Cambria Math" panose="02040503050406030204" pitchFamily="18" charset="0"/>
                          </a:rPr>
                          <m:t>𝒆</m:t>
                        </m:r>
                      </m:sub>
                    </m:sSub>
                    <m:rad>
                      <m:radPr>
                        <m:degHide m:val="on"/>
                        <m:ctrlPr>
                          <a:rPr lang="en-US" sz="1600" b="1" i="1">
                            <a:solidFill>
                              <a:srgbClr val="0000FF"/>
                            </a:solidFill>
                            <a:latin typeface="Cambria Math" panose="02040503050406030204" pitchFamily="18" charset="0"/>
                            <a:ea typeface="Cambria Math" panose="02040503050406030204" pitchFamily="18" charset="0"/>
                          </a:rPr>
                        </m:ctrlPr>
                      </m:radPr>
                      <m:deg/>
                      <m:e>
                        <m:r>
                          <a:rPr lang="en-US" sz="1600" b="1" i="1">
                            <a:solidFill>
                              <a:srgbClr val="0000FF"/>
                            </a:solidFill>
                            <a:latin typeface="Cambria Math" panose="02040503050406030204" pitchFamily="18" charset="0"/>
                            <a:ea typeface="Cambria Math" panose="02040503050406030204" pitchFamily="18" charset="0"/>
                          </a:rPr>
                          <m:t>𝟏</m:t>
                        </m:r>
                        <m:r>
                          <a:rPr lang="en-US" sz="1600" b="1" i="1">
                            <a:solidFill>
                              <a:srgbClr val="0000FF"/>
                            </a:solidFill>
                            <a:latin typeface="Cambria Math" panose="02040503050406030204" pitchFamily="18" charset="0"/>
                            <a:ea typeface="Cambria Math" panose="02040503050406030204" pitchFamily="18" charset="0"/>
                          </a:rPr>
                          <m:t>+</m:t>
                        </m:r>
                        <m:f>
                          <m:fPr>
                            <m:ctrlPr>
                              <a:rPr lang="en-US" sz="1600" b="1" i="1">
                                <a:solidFill>
                                  <a:srgbClr val="0000FF"/>
                                </a:solidFill>
                                <a:latin typeface="Cambria Math" panose="02040503050406030204" pitchFamily="18" charset="0"/>
                                <a:ea typeface="Cambria Math" panose="02040503050406030204" pitchFamily="18" charset="0"/>
                              </a:rPr>
                            </m:ctrlPr>
                          </m:fPr>
                          <m:num>
                            <m:r>
                              <a:rPr lang="en-US" sz="1600" b="1" i="1">
                                <a:solidFill>
                                  <a:srgbClr val="0000FF"/>
                                </a:solidFill>
                                <a:latin typeface="Cambria Math" panose="02040503050406030204" pitchFamily="18" charset="0"/>
                                <a:ea typeface="Cambria Math" panose="02040503050406030204" pitchFamily="18" charset="0"/>
                              </a:rPr>
                              <m:t>𝟏</m:t>
                            </m:r>
                          </m:num>
                          <m:den>
                            <m:r>
                              <a:rPr lang="en-US" sz="1600" b="1" i="1">
                                <a:solidFill>
                                  <a:srgbClr val="0000FF"/>
                                </a:solidFill>
                                <a:latin typeface="Cambria Math" panose="02040503050406030204" pitchFamily="18" charset="0"/>
                                <a:ea typeface="Cambria Math" panose="02040503050406030204" pitchFamily="18" charset="0"/>
                              </a:rPr>
                              <m:t>𝒏</m:t>
                            </m:r>
                          </m:den>
                        </m:f>
                        <m:r>
                          <a:rPr lang="en-US" sz="1600" b="1" i="1">
                            <a:solidFill>
                              <a:srgbClr val="0000FF"/>
                            </a:solidFill>
                            <a:latin typeface="Cambria Math" panose="02040503050406030204" pitchFamily="18" charset="0"/>
                            <a:ea typeface="Cambria Math" panose="02040503050406030204" pitchFamily="18" charset="0"/>
                          </a:rPr>
                          <m:t>+</m:t>
                        </m:r>
                        <m:f>
                          <m:fPr>
                            <m:ctrlPr>
                              <a:rPr lang="en-US" sz="1600" b="1" i="1">
                                <a:solidFill>
                                  <a:srgbClr val="0000FF"/>
                                </a:solidFill>
                                <a:latin typeface="Cambria Math" panose="02040503050406030204" pitchFamily="18" charset="0"/>
                                <a:ea typeface="Cambria Math" panose="02040503050406030204" pitchFamily="18" charset="0"/>
                              </a:rPr>
                            </m:ctrlPr>
                          </m:fPr>
                          <m:num>
                            <m:sSup>
                              <m:sSupPr>
                                <m:ctrlPr>
                                  <a:rPr lang="en-US" sz="1600" b="1" i="1">
                                    <a:solidFill>
                                      <a:srgbClr val="0000FF"/>
                                    </a:solidFill>
                                    <a:latin typeface="Cambria Math" panose="02040503050406030204" pitchFamily="18" charset="0"/>
                                    <a:ea typeface="Cambria Math" panose="02040503050406030204" pitchFamily="18" charset="0"/>
                                  </a:rPr>
                                </m:ctrlPr>
                              </m:sSupPr>
                              <m:e>
                                <m:r>
                                  <a:rPr lang="en-US" sz="1600" b="1" i="1">
                                    <a:solidFill>
                                      <a:srgbClr val="0000FF"/>
                                    </a:solidFill>
                                    <a:latin typeface="Cambria Math" panose="02040503050406030204" pitchFamily="18" charset="0"/>
                                    <a:ea typeface="Cambria Math" panose="02040503050406030204" pitchFamily="18" charset="0"/>
                                  </a:rPr>
                                  <m:t>(</m:t>
                                </m:r>
                                <m:sSub>
                                  <m:sSubPr>
                                    <m:ctrlPr>
                                      <a:rPr lang="en-US" sz="1600" b="1" i="1">
                                        <a:solidFill>
                                          <a:srgbClr val="0000FF"/>
                                        </a:solidFill>
                                        <a:latin typeface="Cambria Math" panose="02040503050406030204" pitchFamily="18" charset="0"/>
                                        <a:ea typeface="Cambria Math" panose="02040503050406030204" pitchFamily="18" charset="0"/>
                                      </a:rPr>
                                    </m:ctrlPr>
                                  </m:sSubPr>
                                  <m:e>
                                    <m:r>
                                      <a:rPr lang="en-US" sz="1600" b="1" i="1">
                                        <a:solidFill>
                                          <a:srgbClr val="0000FF"/>
                                        </a:solidFill>
                                        <a:latin typeface="Cambria Math" panose="02040503050406030204" pitchFamily="18" charset="0"/>
                                        <a:ea typeface="Cambria Math" panose="02040503050406030204" pitchFamily="18" charset="0"/>
                                      </a:rPr>
                                      <m:t>𝒙</m:t>
                                    </m:r>
                                  </m:e>
                                  <m:sub>
                                    <m:r>
                                      <a:rPr lang="en-US" sz="1600" b="1" i="1">
                                        <a:solidFill>
                                          <a:srgbClr val="0000FF"/>
                                        </a:solidFill>
                                        <a:latin typeface="Cambria Math" panose="02040503050406030204" pitchFamily="18" charset="0"/>
                                        <a:ea typeface="Cambria Math" panose="02040503050406030204" pitchFamily="18" charset="0"/>
                                      </a:rPr>
                                      <m:t>𝒏𝒆𝒘</m:t>
                                    </m:r>
                                  </m:sub>
                                </m:sSub>
                                <m:r>
                                  <a:rPr lang="en-US" sz="1600" b="1" i="1">
                                    <a:solidFill>
                                      <a:srgbClr val="0000FF"/>
                                    </a:solidFill>
                                    <a:latin typeface="Cambria Math" panose="02040503050406030204" pitchFamily="18" charset="0"/>
                                    <a:ea typeface="Cambria Math" panose="02040503050406030204" pitchFamily="18" charset="0"/>
                                  </a:rPr>
                                  <m:t>−</m:t>
                                </m:r>
                                <m:acc>
                                  <m:accPr>
                                    <m:chr m:val="̅"/>
                                    <m:ctrlPr>
                                      <a:rPr lang="en-US" sz="1600" b="1" i="1">
                                        <a:solidFill>
                                          <a:srgbClr val="0000FF"/>
                                        </a:solidFill>
                                        <a:latin typeface="Cambria Math" panose="02040503050406030204" pitchFamily="18" charset="0"/>
                                        <a:ea typeface="Cambria Math" panose="02040503050406030204" pitchFamily="18" charset="0"/>
                                      </a:rPr>
                                    </m:ctrlPr>
                                  </m:accPr>
                                  <m:e>
                                    <m:r>
                                      <a:rPr lang="en-US" sz="1600" b="1" i="1">
                                        <a:solidFill>
                                          <a:srgbClr val="0000FF"/>
                                        </a:solidFill>
                                        <a:latin typeface="Cambria Math" panose="02040503050406030204" pitchFamily="18" charset="0"/>
                                        <a:ea typeface="Cambria Math" panose="02040503050406030204" pitchFamily="18" charset="0"/>
                                      </a:rPr>
                                      <m:t>𝒙</m:t>
                                    </m:r>
                                  </m:e>
                                </m:acc>
                                <m:r>
                                  <a:rPr lang="en-US" sz="1600" b="1" i="1">
                                    <a:solidFill>
                                      <a:srgbClr val="0000FF"/>
                                    </a:solidFill>
                                    <a:latin typeface="Cambria Math" panose="02040503050406030204" pitchFamily="18" charset="0"/>
                                    <a:ea typeface="Cambria Math" panose="02040503050406030204" pitchFamily="18" charset="0"/>
                                  </a:rPr>
                                  <m:t>)</m:t>
                                </m:r>
                              </m:e>
                              <m:sup>
                                <m:r>
                                  <a:rPr lang="en-US" sz="1600" b="1" i="1">
                                    <a:solidFill>
                                      <a:srgbClr val="0000FF"/>
                                    </a:solidFill>
                                    <a:latin typeface="Cambria Math" panose="02040503050406030204" pitchFamily="18" charset="0"/>
                                    <a:ea typeface="Cambria Math" panose="02040503050406030204" pitchFamily="18" charset="0"/>
                                  </a:rPr>
                                  <m:t>𝟐</m:t>
                                </m:r>
                              </m:sup>
                            </m:sSup>
                          </m:num>
                          <m:den>
                            <m:r>
                              <a:rPr lang="en-US" sz="1600" b="1" i="1">
                                <a:solidFill>
                                  <a:srgbClr val="0000FF"/>
                                </a:solidFill>
                                <a:latin typeface="Cambria Math" panose="02040503050406030204" pitchFamily="18" charset="0"/>
                                <a:ea typeface="Cambria Math" panose="02040503050406030204" pitchFamily="18" charset="0"/>
                              </a:rPr>
                              <m:t>(</m:t>
                            </m:r>
                            <m:r>
                              <a:rPr lang="en-US" sz="1600" b="1" i="1">
                                <a:solidFill>
                                  <a:srgbClr val="0000FF"/>
                                </a:solidFill>
                                <a:latin typeface="Cambria Math" panose="02040503050406030204" pitchFamily="18" charset="0"/>
                                <a:ea typeface="Cambria Math" panose="02040503050406030204" pitchFamily="18" charset="0"/>
                              </a:rPr>
                              <m:t>𝒏</m:t>
                            </m:r>
                            <m:r>
                              <a:rPr lang="en-US" sz="1600" b="1" i="1">
                                <a:solidFill>
                                  <a:srgbClr val="0000FF"/>
                                </a:solidFill>
                                <a:latin typeface="Cambria Math" panose="02040503050406030204" pitchFamily="18" charset="0"/>
                                <a:ea typeface="Cambria Math" panose="02040503050406030204" pitchFamily="18" charset="0"/>
                              </a:rPr>
                              <m:t>−</m:t>
                            </m:r>
                            <m:r>
                              <a:rPr lang="en-US" sz="1600" b="1" i="1">
                                <a:solidFill>
                                  <a:srgbClr val="0000FF"/>
                                </a:solidFill>
                                <a:latin typeface="Cambria Math" panose="02040503050406030204" pitchFamily="18" charset="0"/>
                                <a:ea typeface="Cambria Math" panose="02040503050406030204" pitchFamily="18" charset="0"/>
                              </a:rPr>
                              <m:t>𝟏</m:t>
                            </m:r>
                            <m:r>
                              <a:rPr lang="en-US" sz="1600" b="1" i="1">
                                <a:solidFill>
                                  <a:srgbClr val="0000FF"/>
                                </a:solidFill>
                                <a:latin typeface="Cambria Math" panose="02040503050406030204" pitchFamily="18" charset="0"/>
                                <a:ea typeface="Cambria Math" panose="02040503050406030204" pitchFamily="18" charset="0"/>
                              </a:rPr>
                              <m:t>)</m:t>
                            </m:r>
                            <m:sSubSup>
                              <m:sSubSupPr>
                                <m:ctrlPr>
                                  <a:rPr lang="en-US" sz="1600" b="1" i="1">
                                    <a:solidFill>
                                      <a:srgbClr val="0000FF"/>
                                    </a:solidFill>
                                    <a:latin typeface="Cambria Math" panose="02040503050406030204" pitchFamily="18" charset="0"/>
                                    <a:ea typeface="Cambria Math" panose="02040503050406030204" pitchFamily="18" charset="0"/>
                                  </a:rPr>
                                </m:ctrlPr>
                              </m:sSubSupPr>
                              <m:e>
                                <m:r>
                                  <a:rPr lang="en-US" sz="1600" b="1" i="1">
                                    <a:solidFill>
                                      <a:srgbClr val="0000FF"/>
                                    </a:solidFill>
                                    <a:latin typeface="Cambria Math" panose="02040503050406030204" pitchFamily="18" charset="0"/>
                                    <a:ea typeface="Cambria Math" panose="02040503050406030204" pitchFamily="18" charset="0"/>
                                  </a:rPr>
                                  <m:t>𝒔</m:t>
                                </m:r>
                              </m:e>
                              <m:sub>
                                <m:r>
                                  <a:rPr lang="en-US" sz="1600" b="1" i="1">
                                    <a:solidFill>
                                      <a:srgbClr val="0000FF"/>
                                    </a:solidFill>
                                    <a:latin typeface="Cambria Math" panose="02040503050406030204" pitchFamily="18" charset="0"/>
                                    <a:ea typeface="Cambria Math" panose="02040503050406030204" pitchFamily="18" charset="0"/>
                                  </a:rPr>
                                  <m:t>𝒙</m:t>
                                </m:r>
                              </m:sub>
                              <m:sup>
                                <m:r>
                                  <a:rPr lang="en-US" sz="1600" b="1" i="1">
                                    <a:solidFill>
                                      <a:srgbClr val="0000FF"/>
                                    </a:solidFill>
                                    <a:latin typeface="Cambria Math" panose="02040503050406030204" pitchFamily="18" charset="0"/>
                                    <a:ea typeface="Cambria Math" panose="02040503050406030204" pitchFamily="18" charset="0"/>
                                  </a:rPr>
                                  <m:t>𝟐</m:t>
                                </m:r>
                              </m:sup>
                            </m:sSubSup>
                          </m:den>
                        </m:f>
                      </m:e>
                    </m:rad>
                  </m:oMath>
                </m:oMathPara>
              </a14:m>
              <a:endParaRPr lang="en-US" sz="1600" b="1"/>
            </a:p>
          </xdr:txBody>
        </xdr:sp>
      </mc:Choice>
      <mc:Fallback xmlns="">
        <xdr:sp macro="" textlink="">
          <xdr:nvSpPr>
            <xdr:cNvPr id="7" name="TextBox 6"/>
            <xdr:cNvSpPr txBox="1"/>
          </xdr:nvSpPr>
          <xdr:spPr>
            <a:xfrm>
              <a:off x="8039100" y="4314825"/>
              <a:ext cx="3323602"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b="1" i="0">
                  <a:solidFill>
                    <a:srgbClr val="0000FF"/>
                  </a:solidFill>
                  <a:latin typeface="Cambria Math" panose="02040503050406030204" pitchFamily="18" charset="0"/>
                </a:rPr>
                <a:t>𝒔𝒆 (</a:t>
              </a:r>
              <a:r>
                <a:rPr lang="en-US" sz="1600" b="1" i="0">
                  <a:solidFill>
                    <a:srgbClr val="0000FF"/>
                  </a:solidFill>
                  <a:effectLst/>
                  <a:latin typeface="Cambria Math" panose="02040503050406030204" pitchFamily="18" charset="0"/>
                  <a:ea typeface="+mn-ea"/>
                  <a:cs typeface="+mn-cs"/>
                </a:rPr>
                <a:t>𝒚 ̂_</a:t>
              </a:r>
              <a:r>
                <a:rPr lang="en-US" sz="1600" b="1" i="0">
                  <a:solidFill>
                    <a:srgbClr val="0000FF"/>
                  </a:solidFill>
                  <a:latin typeface="Cambria Math" panose="02040503050406030204" pitchFamily="18" charset="0"/>
                </a:rPr>
                <a:t>𝒏𝒆𝒘 )</a:t>
              </a:r>
              <a:r>
                <a:rPr lang="en-US" sz="1600" b="1" i="0">
                  <a:solidFill>
                    <a:srgbClr val="0000FF"/>
                  </a:solidFill>
                  <a:latin typeface="Cambria Math" panose="02040503050406030204" pitchFamily="18" charset="0"/>
                  <a:ea typeface="Cambria Math" panose="02040503050406030204" pitchFamily="18" charset="0"/>
                </a:rPr>
                <a:t>=𝒔_𝒆 √(𝟏+𝟏/𝒏+〖(𝒙_𝒏𝒆𝒘−𝒙 ̅)〗^𝟐/((𝒏−𝟏)𝒔_𝒙^𝟐 ))</a:t>
              </a:r>
              <a:endParaRPr lang="en-US" sz="1600" b="1"/>
            </a:p>
          </xdr:txBody>
        </xdr:sp>
      </mc:Fallback>
    </mc:AlternateContent>
    <xdr:clientData/>
  </xdr:oneCellAnchor>
  <xdr:twoCellAnchor>
    <xdr:from>
      <xdr:col>8</xdr:col>
      <xdr:colOff>733425</xdr:colOff>
      <xdr:row>17</xdr:row>
      <xdr:rowOff>171450</xdr:rowOff>
    </xdr:from>
    <xdr:to>
      <xdr:col>10</xdr:col>
      <xdr:colOff>95250</xdr:colOff>
      <xdr:row>27</xdr:row>
      <xdr:rowOff>9525</xdr:rowOff>
    </xdr:to>
    <xdr:cxnSp macro="">
      <xdr:nvCxnSpPr>
        <xdr:cNvPr id="8" name="Straight Arrow Connector 7"/>
        <xdr:cNvCxnSpPr/>
      </xdr:nvCxnSpPr>
      <xdr:spPr>
        <a:xfrm>
          <a:off x="6305550" y="3086100"/>
          <a:ext cx="866775" cy="1562100"/>
        </a:xfrm>
        <a:prstGeom prst="straightConnector1">
          <a:avLst/>
        </a:prstGeom>
        <a:ln>
          <a:solidFill>
            <a:schemeClr val="accent2"/>
          </a:solidFill>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0</xdr:colOff>
      <xdr:row>11</xdr:row>
      <xdr:rowOff>171450</xdr:rowOff>
    </xdr:from>
    <xdr:ext cx="1829475" cy="727507"/>
    <mc:AlternateContent xmlns:mc="http://schemas.openxmlformats.org/markup-compatibility/2006" xmlns:a14="http://schemas.microsoft.com/office/drawing/2010/main">
      <mc:Choice Requires="a14">
        <xdr:sp macro="" textlink="">
          <xdr:nvSpPr>
            <xdr:cNvPr id="9" name="TextBox 8"/>
            <xdr:cNvSpPr txBox="1"/>
          </xdr:nvSpPr>
          <xdr:spPr>
            <a:xfrm>
              <a:off x="10039350" y="1971675"/>
              <a:ext cx="1829475"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600" b="1" i="1">
                            <a:solidFill>
                              <a:schemeClr val="accent6">
                                <a:lumMod val="75000"/>
                              </a:schemeClr>
                            </a:solidFill>
                            <a:latin typeface="Cambria Math" panose="02040503050406030204" pitchFamily="18" charset="0"/>
                            <a:ea typeface="Cambria Math" panose="02040503050406030204" pitchFamily="18" charset="0"/>
                          </a:rPr>
                        </m:ctrlPr>
                      </m:sSubPr>
                      <m:e>
                        <m:r>
                          <a:rPr lang="en-US" sz="1600" b="1" i="1">
                            <a:solidFill>
                              <a:schemeClr val="accent6">
                                <a:lumMod val="75000"/>
                              </a:schemeClr>
                            </a:solidFill>
                            <a:latin typeface="Cambria Math" panose="02040503050406030204" pitchFamily="18" charset="0"/>
                            <a:ea typeface="Cambria Math" panose="02040503050406030204" pitchFamily="18" charset="0"/>
                          </a:rPr>
                          <m:t>𝒔</m:t>
                        </m:r>
                      </m:e>
                      <m:sub>
                        <m:r>
                          <a:rPr lang="en-US" sz="1600" b="1" i="1">
                            <a:solidFill>
                              <a:schemeClr val="accent6">
                                <a:lumMod val="75000"/>
                              </a:schemeClr>
                            </a:solidFill>
                            <a:latin typeface="Cambria Math" panose="02040503050406030204" pitchFamily="18" charset="0"/>
                            <a:ea typeface="Cambria Math" panose="02040503050406030204" pitchFamily="18" charset="0"/>
                          </a:rPr>
                          <m:t>𝒆</m:t>
                        </m:r>
                      </m:sub>
                    </m:sSub>
                    <m:rad>
                      <m:radPr>
                        <m:degHide m:val="on"/>
                        <m:ctrlPr>
                          <a:rPr lang="en-US" sz="1600" b="1" i="1">
                            <a:solidFill>
                              <a:schemeClr val="accent6">
                                <a:lumMod val="75000"/>
                              </a:schemeClr>
                            </a:solidFill>
                            <a:latin typeface="Cambria Math" panose="02040503050406030204" pitchFamily="18" charset="0"/>
                            <a:ea typeface="Cambria Math" panose="02040503050406030204" pitchFamily="18" charset="0"/>
                          </a:rPr>
                        </m:ctrlPr>
                      </m:radPr>
                      <m:deg/>
                      <m:e>
                        <m:f>
                          <m:fPr>
                            <m:ctrlPr>
                              <a:rPr lang="en-US" sz="1600" b="1" i="1">
                                <a:solidFill>
                                  <a:schemeClr val="accent6">
                                    <a:lumMod val="75000"/>
                                  </a:schemeClr>
                                </a:solidFill>
                                <a:latin typeface="Cambria Math" panose="02040503050406030204" pitchFamily="18" charset="0"/>
                                <a:ea typeface="Cambria Math" panose="02040503050406030204" pitchFamily="18" charset="0"/>
                              </a:rPr>
                            </m:ctrlPr>
                          </m:fPr>
                          <m:num>
                            <m:r>
                              <a:rPr lang="en-US" sz="1600" b="1" i="1">
                                <a:solidFill>
                                  <a:schemeClr val="accent6">
                                    <a:lumMod val="75000"/>
                                  </a:schemeClr>
                                </a:solidFill>
                                <a:latin typeface="Cambria Math" panose="02040503050406030204" pitchFamily="18" charset="0"/>
                                <a:ea typeface="Cambria Math" panose="02040503050406030204" pitchFamily="18" charset="0"/>
                              </a:rPr>
                              <m:t>𝟏</m:t>
                            </m:r>
                          </m:num>
                          <m:den>
                            <m:r>
                              <a:rPr lang="en-US" sz="1600" b="1" i="1">
                                <a:solidFill>
                                  <a:schemeClr val="accent6">
                                    <a:lumMod val="75000"/>
                                  </a:schemeClr>
                                </a:solidFill>
                                <a:latin typeface="Cambria Math" panose="02040503050406030204" pitchFamily="18" charset="0"/>
                                <a:ea typeface="Cambria Math" panose="02040503050406030204" pitchFamily="18" charset="0"/>
                              </a:rPr>
                              <m:t>𝒏</m:t>
                            </m:r>
                          </m:den>
                        </m:f>
                        <m:r>
                          <a:rPr lang="en-US" sz="1600" b="1" i="1">
                            <a:solidFill>
                              <a:schemeClr val="accent6">
                                <a:lumMod val="75000"/>
                              </a:schemeClr>
                            </a:solidFill>
                            <a:latin typeface="Cambria Math" panose="02040503050406030204" pitchFamily="18" charset="0"/>
                            <a:ea typeface="Cambria Math" panose="02040503050406030204" pitchFamily="18" charset="0"/>
                          </a:rPr>
                          <m:t>+</m:t>
                        </m:r>
                        <m:f>
                          <m:fPr>
                            <m:ctrlPr>
                              <a:rPr lang="en-US" sz="1600" b="1" i="1">
                                <a:solidFill>
                                  <a:schemeClr val="accent6">
                                    <a:lumMod val="75000"/>
                                  </a:schemeClr>
                                </a:solidFill>
                                <a:latin typeface="Cambria Math" panose="02040503050406030204" pitchFamily="18" charset="0"/>
                                <a:ea typeface="Cambria Math" panose="02040503050406030204" pitchFamily="18" charset="0"/>
                              </a:rPr>
                            </m:ctrlPr>
                          </m:fPr>
                          <m:num>
                            <m:sSup>
                              <m:sSupPr>
                                <m:ctrlPr>
                                  <a:rPr lang="en-US" sz="1600" b="1" i="1">
                                    <a:solidFill>
                                      <a:schemeClr val="accent6">
                                        <a:lumMod val="75000"/>
                                      </a:schemeClr>
                                    </a:solidFill>
                                    <a:latin typeface="Cambria Math" panose="02040503050406030204" pitchFamily="18" charset="0"/>
                                    <a:ea typeface="Cambria Math" panose="02040503050406030204" pitchFamily="18" charset="0"/>
                                  </a:rPr>
                                </m:ctrlPr>
                              </m:sSupPr>
                              <m:e>
                                <m:r>
                                  <a:rPr lang="en-US" sz="1600" b="1" i="1">
                                    <a:solidFill>
                                      <a:schemeClr val="accent6">
                                        <a:lumMod val="75000"/>
                                      </a:schemeClr>
                                    </a:solidFill>
                                    <a:latin typeface="Cambria Math" panose="02040503050406030204" pitchFamily="18" charset="0"/>
                                    <a:ea typeface="Cambria Math" panose="02040503050406030204" pitchFamily="18" charset="0"/>
                                  </a:rPr>
                                  <m:t>(</m:t>
                                </m:r>
                                <m:sSub>
                                  <m:sSubPr>
                                    <m:ctrlPr>
                                      <a:rPr lang="en-US" sz="1600" b="1" i="1">
                                        <a:solidFill>
                                          <a:schemeClr val="accent6">
                                            <a:lumMod val="75000"/>
                                          </a:schemeClr>
                                        </a:solidFill>
                                        <a:latin typeface="Cambria Math" panose="02040503050406030204" pitchFamily="18" charset="0"/>
                                        <a:ea typeface="Cambria Math" panose="02040503050406030204" pitchFamily="18" charset="0"/>
                                      </a:rPr>
                                    </m:ctrlPr>
                                  </m:sSubPr>
                                  <m:e>
                                    <m:r>
                                      <a:rPr lang="en-US" sz="1600" b="1" i="1">
                                        <a:solidFill>
                                          <a:schemeClr val="accent6">
                                            <a:lumMod val="75000"/>
                                          </a:schemeClr>
                                        </a:solidFill>
                                        <a:latin typeface="Cambria Math" panose="02040503050406030204" pitchFamily="18" charset="0"/>
                                        <a:ea typeface="Cambria Math" panose="02040503050406030204" pitchFamily="18" charset="0"/>
                                      </a:rPr>
                                      <m:t>𝒙</m:t>
                                    </m:r>
                                  </m:e>
                                  <m:sub>
                                    <m:r>
                                      <a:rPr lang="en-US" sz="1600" b="1" i="1">
                                        <a:solidFill>
                                          <a:schemeClr val="accent6">
                                            <a:lumMod val="75000"/>
                                          </a:schemeClr>
                                        </a:solidFill>
                                        <a:latin typeface="Cambria Math" panose="02040503050406030204" pitchFamily="18" charset="0"/>
                                        <a:ea typeface="Cambria Math" panose="02040503050406030204" pitchFamily="18" charset="0"/>
                                      </a:rPr>
                                      <m:t>𝒏𝒆𝒘</m:t>
                                    </m:r>
                                  </m:sub>
                                </m:sSub>
                                <m:r>
                                  <a:rPr lang="en-US" sz="1600" b="1" i="1">
                                    <a:solidFill>
                                      <a:schemeClr val="accent6">
                                        <a:lumMod val="75000"/>
                                      </a:schemeClr>
                                    </a:solidFill>
                                    <a:latin typeface="Cambria Math" panose="02040503050406030204" pitchFamily="18" charset="0"/>
                                    <a:ea typeface="Cambria Math" panose="02040503050406030204" pitchFamily="18" charset="0"/>
                                  </a:rPr>
                                  <m:t>−</m:t>
                                </m:r>
                                <m:acc>
                                  <m:accPr>
                                    <m:chr m:val="̅"/>
                                    <m:ctrlPr>
                                      <a:rPr lang="en-US" sz="1600" b="1" i="1">
                                        <a:solidFill>
                                          <a:schemeClr val="accent6">
                                            <a:lumMod val="75000"/>
                                          </a:schemeClr>
                                        </a:solidFill>
                                        <a:latin typeface="Cambria Math" panose="02040503050406030204" pitchFamily="18" charset="0"/>
                                        <a:ea typeface="Cambria Math" panose="02040503050406030204" pitchFamily="18" charset="0"/>
                                      </a:rPr>
                                    </m:ctrlPr>
                                  </m:accPr>
                                  <m:e>
                                    <m:r>
                                      <a:rPr lang="en-US" sz="1600" b="1" i="1">
                                        <a:solidFill>
                                          <a:schemeClr val="accent6">
                                            <a:lumMod val="75000"/>
                                          </a:schemeClr>
                                        </a:solidFill>
                                        <a:latin typeface="Cambria Math" panose="02040503050406030204" pitchFamily="18" charset="0"/>
                                        <a:ea typeface="Cambria Math" panose="02040503050406030204" pitchFamily="18" charset="0"/>
                                      </a:rPr>
                                      <m:t>𝒙</m:t>
                                    </m:r>
                                  </m:e>
                                </m:acc>
                                <m:r>
                                  <a:rPr lang="en-US" sz="1600" b="1" i="1">
                                    <a:solidFill>
                                      <a:schemeClr val="accent6">
                                        <a:lumMod val="75000"/>
                                      </a:schemeClr>
                                    </a:solidFill>
                                    <a:latin typeface="Cambria Math" panose="02040503050406030204" pitchFamily="18" charset="0"/>
                                    <a:ea typeface="Cambria Math" panose="02040503050406030204" pitchFamily="18" charset="0"/>
                                  </a:rPr>
                                  <m:t>)</m:t>
                                </m:r>
                              </m:e>
                              <m:sup>
                                <m:r>
                                  <a:rPr lang="en-US" sz="1600" b="1" i="1">
                                    <a:solidFill>
                                      <a:schemeClr val="accent6">
                                        <a:lumMod val="75000"/>
                                      </a:schemeClr>
                                    </a:solidFill>
                                    <a:latin typeface="Cambria Math" panose="02040503050406030204" pitchFamily="18" charset="0"/>
                                    <a:ea typeface="Cambria Math" panose="02040503050406030204" pitchFamily="18" charset="0"/>
                                  </a:rPr>
                                  <m:t>𝟐</m:t>
                                </m:r>
                              </m:sup>
                            </m:sSup>
                          </m:num>
                          <m:den>
                            <m:r>
                              <a:rPr lang="en-US" sz="1600" b="1" i="1">
                                <a:solidFill>
                                  <a:schemeClr val="accent6">
                                    <a:lumMod val="75000"/>
                                  </a:schemeClr>
                                </a:solidFill>
                                <a:latin typeface="Cambria Math" panose="02040503050406030204" pitchFamily="18" charset="0"/>
                                <a:ea typeface="Cambria Math" panose="02040503050406030204" pitchFamily="18" charset="0"/>
                              </a:rPr>
                              <m:t>(</m:t>
                            </m:r>
                            <m:r>
                              <a:rPr lang="en-US" sz="1600" b="1" i="1">
                                <a:solidFill>
                                  <a:schemeClr val="accent6">
                                    <a:lumMod val="75000"/>
                                  </a:schemeClr>
                                </a:solidFill>
                                <a:latin typeface="Cambria Math" panose="02040503050406030204" pitchFamily="18" charset="0"/>
                                <a:ea typeface="Cambria Math" panose="02040503050406030204" pitchFamily="18" charset="0"/>
                              </a:rPr>
                              <m:t>𝒏</m:t>
                            </m:r>
                            <m:r>
                              <a:rPr lang="en-US" sz="1600" b="1" i="1">
                                <a:solidFill>
                                  <a:schemeClr val="accent6">
                                    <a:lumMod val="75000"/>
                                  </a:schemeClr>
                                </a:solidFill>
                                <a:latin typeface="Cambria Math" panose="02040503050406030204" pitchFamily="18" charset="0"/>
                                <a:ea typeface="Cambria Math" panose="02040503050406030204" pitchFamily="18" charset="0"/>
                              </a:rPr>
                              <m:t>−</m:t>
                            </m:r>
                            <m:r>
                              <a:rPr lang="en-US" sz="1600" b="1" i="1">
                                <a:solidFill>
                                  <a:schemeClr val="accent6">
                                    <a:lumMod val="75000"/>
                                  </a:schemeClr>
                                </a:solidFill>
                                <a:latin typeface="Cambria Math" panose="02040503050406030204" pitchFamily="18" charset="0"/>
                                <a:ea typeface="Cambria Math" panose="02040503050406030204" pitchFamily="18" charset="0"/>
                              </a:rPr>
                              <m:t>𝟏</m:t>
                            </m:r>
                            <m:r>
                              <a:rPr lang="en-US" sz="1600" b="1" i="1">
                                <a:solidFill>
                                  <a:schemeClr val="accent6">
                                    <a:lumMod val="75000"/>
                                  </a:schemeClr>
                                </a:solidFill>
                                <a:latin typeface="Cambria Math" panose="02040503050406030204" pitchFamily="18" charset="0"/>
                                <a:ea typeface="Cambria Math" panose="02040503050406030204" pitchFamily="18" charset="0"/>
                              </a:rPr>
                              <m:t>)</m:t>
                            </m:r>
                            <m:sSubSup>
                              <m:sSubSupPr>
                                <m:ctrlPr>
                                  <a:rPr lang="en-US" sz="1600" b="1" i="1">
                                    <a:solidFill>
                                      <a:schemeClr val="accent6">
                                        <a:lumMod val="75000"/>
                                      </a:schemeClr>
                                    </a:solidFill>
                                    <a:latin typeface="Cambria Math" panose="02040503050406030204" pitchFamily="18" charset="0"/>
                                    <a:ea typeface="Cambria Math" panose="02040503050406030204" pitchFamily="18" charset="0"/>
                                  </a:rPr>
                                </m:ctrlPr>
                              </m:sSubSupPr>
                              <m:e>
                                <m:r>
                                  <a:rPr lang="en-US" sz="1600" b="1" i="1">
                                    <a:solidFill>
                                      <a:schemeClr val="accent6">
                                        <a:lumMod val="75000"/>
                                      </a:schemeClr>
                                    </a:solidFill>
                                    <a:latin typeface="Cambria Math" panose="02040503050406030204" pitchFamily="18" charset="0"/>
                                    <a:ea typeface="Cambria Math" panose="02040503050406030204" pitchFamily="18" charset="0"/>
                                  </a:rPr>
                                  <m:t>𝒔</m:t>
                                </m:r>
                              </m:e>
                              <m:sub>
                                <m:r>
                                  <a:rPr lang="en-US" sz="1600" b="1" i="1">
                                    <a:solidFill>
                                      <a:schemeClr val="accent6">
                                        <a:lumMod val="75000"/>
                                      </a:schemeClr>
                                    </a:solidFill>
                                    <a:latin typeface="Cambria Math" panose="02040503050406030204" pitchFamily="18" charset="0"/>
                                    <a:ea typeface="Cambria Math" panose="02040503050406030204" pitchFamily="18" charset="0"/>
                                  </a:rPr>
                                  <m:t>𝒙</m:t>
                                </m:r>
                              </m:sub>
                              <m:sup>
                                <m:r>
                                  <a:rPr lang="en-US" sz="1600" b="1" i="1">
                                    <a:solidFill>
                                      <a:schemeClr val="accent6">
                                        <a:lumMod val="75000"/>
                                      </a:schemeClr>
                                    </a:solidFill>
                                    <a:latin typeface="Cambria Math" panose="02040503050406030204" pitchFamily="18" charset="0"/>
                                    <a:ea typeface="Cambria Math" panose="02040503050406030204" pitchFamily="18" charset="0"/>
                                  </a:rPr>
                                  <m:t>𝟐</m:t>
                                </m:r>
                              </m:sup>
                            </m:sSubSup>
                          </m:den>
                        </m:f>
                      </m:e>
                    </m:rad>
                  </m:oMath>
                </m:oMathPara>
              </a14:m>
              <a:endParaRPr lang="en-US" sz="1600" b="1"/>
            </a:p>
          </xdr:txBody>
        </xdr:sp>
      </mc:Choice>
      <mc:Fallback xmlns="">
        <xdr:sp macro="" textlink="">
          <xdr:nvSpPr>
            <xdr:cNvPr id="9" name="TextBox 8"/>
            <xdr:cNvSpPr txBox="1"/>
          </xdr:nvSpPr>
          <xdr:spPr>
            <a:xfrm>
              <a:off x="10039350" y="1971675"/>
              <a:ext cx="1829475"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b="1" i="0">
                  <a:solidFill>
                    <a:schemeClr val="accent6">
                      <a:lumMod val="75000"/>
                    </a:schemeClr>
                  </a:solidFill>
                  <a:latin typeface="Cambria Math" panose="02040503050406030204" pitchFamily="18" charset="0"/>
                  <a:ea typeface="Cambria Math" panose="02040503050406030204" pitchFamily="18" charset="0"/>
                </a:rPr>
                <a:t>𝒔_𝒆 √(𝟏/𝒏+〖(𝒙_𝒏𝒆𝒘−𝒙 ̅)〗^𝟐/((𝒏−𝟏)𝒔_𝒙^𝟐 ))</a:t>
              </a:r>
              <a:endParaRPr lang="en-US" sz="1600" b="1"/>
            </a:p>
          </xdr:txBody>
        </xdr:sp>
      </mc:Fallback>
    </mc:AlternateContent>
    <xdr:clientData/>
  </xdr:oneCellAnchor>
  <xdr:twoCellAnchor>
    <xdr:from>
      <xdr:col>5</xdr:col>
      <xdr:colOff>19050</xdr:colOff>
      <xdr:row>16</xdr:row>
      <xdr:rowOff>114300</xdr:rowOff>
    </xdr:from>
    <xdr:to>
      <xdr:col>15</xdr:col>
      <xdr:colOff>38100</xdr:colOff>
      <xdr:row>17</xdr:row>
      <xdr:rowOff>47625</xdr:rowOff>
    </xdr:to>
    <xdr:cxnSp macro="">
      <xdr:nvCxnSpPr>
        <xdr:cNvPr id="10" name="Straight Arrow Connector 9"/>
        <xdr:cNvCxnSpPr/>
      </xdr:nvCxnSpPr>
      <xdr:spPr>
        <a:xfrm flipV="1">
          <a:off x="3305175" y="2838450"/>
          <a:ext cx="6772275" cy="123825"/>
        </a:xfrm>
        <a:prstGeom prst="straightConnector1">
          <a:avLst/>
        </a:prstGeom>
        <a:ln>
          <a:solidFill>
            <a:srgbClr val="FF0066"/>
          </a:solidFill>
          <a:prstDash val="dash"/>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c:userShapes xmlns:c="http://schemas.openxmlformats.org/drawingml/2006/chart">
  <cdr:relSizeAnchor xmlns:cdr="http://schemas.openxmlformats.org/drawingml/2006/chartDrawing">
    <cdr:from>
      <cdr:x>0.04641</cdr:x>
      <cdr:y>0.84106</cdr:y>
    </cdr:from>
    <cdr:to>
      <cdr:x>1</cdr:x>
      <cdr:y>0.98013</cdr:y>
    </cdr:to>
    <cdr:sp macro="" textlink="">
      <cdr:nvSpPr>
        <cdr:cNvPr id="2" name="TextBox 1"/>
        <cdr:cNvSpPr txBox="1"/>
      </cdr:nvSpPr>
      <cdr:spPr>
        <a:xfrm xmlns:a="http://schemas.openxmlformats.org/drawingml/2006/main">
          <a:off x="228600" y="1209675"/>
          <a:ext cx="43053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a:solidFill>
                <a:srgbClr val="0000FF"/>
              </a:solidFill>
            </a:rPr>
            <a:t>-3            -2            -1              0             1              2             3              4              5 </a:t>
          </a: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66675</xdr:colOff>
      <xdr:row>0</xdr:row>
      <xdr:rowOff>0</xdr:rowOff>
    </xdr:from>
    <xdr:to>
      <xdr:col>8</xdr:col>
      <xdr:colOff>428625</xdr:colOff>
      <xdr:row>8</xdr:row>
      <xdr:rowOff>142875</xdr:rowOff>
    </xdr:to>
    <xdr:graphicFrame macro="">
      <xdr:nvGraphicFramePr>
        <xdr:cNvPr id="2222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28577</xdr:colOff>
      <xdr:row>0</xdr:row>
      <xdr:rowOff>66676</xdr:rowOff>
    </xdr:from>
    <xdr:to>
      <xdr:col>5</xdr:col>
      <xdr:colOff>47626</xdr:colOff>
      <xdr:row>7</xdr:row>
      <xdr:rowOff>95250</xdr:rowOff>
    </xdr:to>
    <xdr:cxnSp macro="">
      <xdr:nvCxnSpPr>
        <xdr:cNvPr id="3" name="Straight Connector 2"/>
        <xdr:cNvCxnSpPr/>
      </xdr:nvCxnSpPr>
      <xdr:spPr>
        <a:xfrm rot="16200000" flipV="1">
          <a:off x="2743202" y="638176"/>
          <a:ext cx="1162049" cy="190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476250</xdr:colOff>
      <xdr:row>0</xdr:row>
      <xdr:rowOff>0</xdr:rowOff>
    </xdr:from>
    <xdr:to>
      <xdr:col>12</xdr:col>
      <xdr:colOff>38100</xdr:colOff>
      <xdr:row>10</xdr:row>
      <xdr:rowOff>142875</xdr:rowOff>
    </xdr:to>
    <xdr:pic>
      <xdr:nvPicPr>
        <xdr:cNvPr id="222256"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5722" b="45676"/>
        <a:stretch>
          <a:fillRect/>
        </a:stretch>
      </xdr:blipFill>
      <xdr:spPr bwMode="auto">
        <a:xfrm>
          <a:off x="6029325" y="0"/>
          <a:ext cx="274320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42333</xdr:colOff>
      <xdr:row>10</xdr:row>
      <xdr:rowOff>1</xdr:rowOff>
    </xdr:from>
    <xdr:to>
      <xdr:col>3</xdr:col>
      <xdr:colOff>899583</xdr:colOff>
      <xdr:row>12</xdr:row>
      <xdr:rowOff>148167</xdr:rowOff>
    </xdr:to>
    <xdr:sp macro="" textlink="">
      <xdr:nvSpPr>
        <xdr:cNvPr id="5" name="TextBox 4"/>
        <xdr:cNvSpPr txBox="1"/>
      </xdr:nvSpPr>
      <xdr:spPr>
        <a:xfrm>
          <a:off x="42333" y="1638301"/>
          <a:ext cx="2228850" cy="500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solidFill>
                <a:schemeClr val="accent6">
                  <a:lumMod val="75000"/>
                </a:schemeClr>
              </a:solidFill>
            </a:rPr>
            <a:t>Transform the date</a:t>
          </a:r>
          <a:r>
            <a:rPr lang="en-US" sz="1100" b="0" baseline="0">
              <a:solidFill>
                <a:schemeClr val="accent6">
                  <a:lumMod val="75000"/>
                </a:schemeClr>
              </a:solidFill>
            </a:rPr>
            <a:t> so x=3 is on the y axis for the transformed data.</a:t>
          </a:r>
          <a:endParaRPr lang="en-US" sz="1100" b="0">
            <a:solidFill>
              <a:schemeClr val="accent6">
                <a:lumMod val="75000"/>
              </a:schemeClr>
            </a:solidFill>
          </a:endParaRPr>
        </a:p>
      </xdr:txBody>
    </xdr:sp>
    <xdr:clientData/>
  </xdr:twoCellAnchor>
  <xdr:twoCellAnchor>
    <xdr:from>
      <xdr:col>3</xdr:col>
      <xdr:colOff>878419</xdr:colOff>
      <xdr:row>28</xdr:row>
      <xdr:rowOff>21170</xdr:rowOff>
    </xdr:from>
    <xdr:to>
      <xdr:col>4</xdr:col>
      <xdr:colOff>31751</xdr:colOff>
      <xdr:row>29</xdr:row>
      <xdr:rowOff>10585</xdr:rowOff>
    </xdr:to>
    <xdr:cxnSp macro="">
      <xdr:nvCxnSpPr>
        <xdr:cNvPr id="6" name="Straight Arrow Connector 5"/>
        <xdr:cNvCxnSpPr/>
      </xdr:nvCxnSpPr>
      <xdr:spPr>
        <a:xfrm rot="5400000">
          <a:off x="2203453" y="4754036"/>
          <a:ext cx="151340" cy="58207"/>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0.04641</cdr:x>
      <cdr:y>0.84106</cdr:y>
    </cdr:from>
    <cdr:to>
      <cdr:x>1</cdr:x>
      <cdr:y>0.98013</cdr:y>
    </cdr:to>
    <cdr:sp macro="" textlink="">
      <cdr:nvSpPr>
        <cdr:cNvPr id="2" name="TextBox 1"/>
        <cdr:cNvSpPr txBox="1"/>
      </cdr:nvSpPr>
      <cdr:spPr>
        <a:xfrm xmlns:a="http://schemas.openxmlformats.org/drawingml/2006/main">
          <a:off x="228600" y="1209675"/>
          <a:ext cx="43053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r>
            <a:rPr lang="en-US" sz="1100">
              <a:solidFill>
                <a:schemeClr val="accent6">
                  <a:lumMod val="75000"/>
                </a:schemeClr>
              </a:solidFill>
            </a:rPr>
            <a:t>-3            -2            -1              0             1              2             3              4              5 </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1</xdr:colOff>
      <xdr:row>1</xdr:row>
      <xdr:rowOff>19051</xdr:rowOff>
    </xdr:from>
    <xdr:to>
      <xdr:col>6</xdr:col>
      <xdr:colOff>371475</xdr:colOff>
      <xdr:row>7</xdr:row>
      <xdr:rowOff>133350</xdr:rowOff>
    </xdr:to>
    <xdr:pic>
      <xdr:nvPicPr>
        <xdr:cNvPr id="4" name="Picture 3"/>
        <xdr:cNvPicPr/>
      </xdr:nvPicPr>
      <xdr:blipFill rotWithShape="1">
        <a:blip xmlns:r="http://schemas.openxmlformats.org/officeDocument/2006/relationships" r:embed="rId1"/>
        <a:srcRect l="34616" t="42994" r="48237" b="47264"/>
        <a:stretch/>
      </xdr:blipFill>
      <xdr:spPr bwMode="auto">
        <a:xfrm>
          <a:off x="1" y="247651"/>
          <a:ext cx="4029074" cy="10858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9525</xdr:colOff>
      <xdr:row>10</xdr:row>
      <xdr:rowOff>0</xdr:rowOff>
    </xdr:from>
    <xdr:to>
      <xdr:col>9</xdr:col>
      <xdr:colOff>245110</xdr:colOff>
      <xdr:row>15</xdr:row>
      <xdr:rowOff>38100</xdr:rowOff>
    </xdr:to>
    <xdr:pic>
      <xdr:nvPicPr>
        <xdr:cNvPr id="10" name="Picture 9"/>
        <xdr:cNvPicPr/>
      </xdr:nvPicPr>
      <xdr:blipFill rotWithShape="1">
        <a:blip xmlns:r="http://schemas.openxmlformats.org/officeDocument/2006/relationships" r:embed="rId2"/>
        <a:srcRect l="9615" t="70980" r="55769" b="19898"/>
        <a:stretch/>
      </xdr:blipFill>
      <xdr:spPr bwMode="auto">
        <a:xfrm>
          <a:off x="9525" y="2076450"/>
          <a:ext cx="5721985" cy="847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17</xdr:row>
      <xdr:rowOff>0</xdr:rowOff>
    </xdr:from>
    <xdr:to>
      <xdr:col>9</xdr:col>
      <xdr:colOff>283210</xdr:colOff>
      <xdr:row>24</xdr:row>
      <xdr:rowOff>95250</xdr:rowOff>
    </xdr:to>
    <xdr:pic>
      <xdr:nvPicPr>
        <xdr:cNvPr id="11" name="Picture 10"/>
        <xdr:cNvPicPr/>
      </xdr:nvPicPr>
      <xdr:blipFill rotWithShape="1">
        <a:blip xmlns:r="http://schemas.openxmlformats.org/officeDocument/2006/relationships" r:embed="rId3"/>
        <a:srcRect l="9615" t="71551" r="55769" b="15336"/>
        <a:stretch/>
      </xdr:blipFill>
      <xdr:spPr bwMode="auto">
        <a:xfrm>
          <a:off x="0" y="3276600"/>
          <a:ext cx="5769610" cy="12287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19051</xdr:rowOff>
    </xdr:from>
    <xdr:to>
      <xdr:col>8</xdr:col>
      <xdr:colOff>13608</xdr:colOff>
      <xdr:row>20</xdr:row>
      <xdr:rowOff>114301</xdr:rowOff>
    </xdr:to>
    <xdr:pic>
      <xdr:nvPicPr>
        <xdr:cNvPr id="2" name="Picture 1"/>
        <xdr:cNvPicPr>
          <a:picLocks noChangeAspect="1"/>
        </xdr:cNvPicPr>
      </xdr:nvPicPr>
      <xdr:blipFill rotWithShape="1">
        <a:blip xmlns:r="http://schemas.openxmlformats.org/officeDocument/2006/relationships" r:embed="rId1"/>
        <a:srcRect r="49841" b="56645"/>
        <a:stretch/>
      </xdr:blipFill>
      <xdr:spPr>
        <a:xfrm>
          <a:off x="0" y="180976"/>
          <a:ext cx="4890408" cy="3171825"/>
        </a:xfrm>
        <a:prstGeom prst="rect">
          <a:avLst/>
        </a:prstGeom>
      </xdr:spPr>
    </xdr:pic>
    <xdr:clientData/>
  </xdr:twoCellAnchor>
  <xdr:twoCellAnchor editAs="oneCell">
    <xdr:from>
      <xdr:col>0</xdr:col>
      <xdr:colOff>0</xdr:colOff>
      <xdr:row>23</xdr:row>
      <xdr:rowOff>57150</xdr:rowOff>
    </xdr:from>
    <xdr:to>
      <xdr:col>8</xdr:col>
      <xdr:colOff>219075</xdr:colOff>
      <xdr:row>44</xdr:row>
      <xdr:rowOff>65988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781425"/>
          <a:ext cx="5095875" cy="3409263"/>
        </a:xfrm>
        <a:prstGeom prst="rect">
          <a:avLst/>
        </a:prstGeom>
      </xdr:spPr>
    </xdr:pic>
    <xdr:clientData/>
  </xdr:twoCellAnchor>
  <xdr:twoCellAnchor editAs="oneCell">
    <xdr:from>
      <xdr:col>8</xdr:col>
      <xdr:colOff>238126</xdr:colOff>
      <xdr:row>1</xdr:row>
      <xdr:rowOff>47625</xdr:rowOff>
    </xdr:from>
    <xdr:to>
      <xdr:col>16</xdr:col>
      <xdr:colOff>142876</xdr:colOff>
      <xdr:row>27</xdr:row>
      <xdr:rowOff>28575</xdr:rowOff>
    </xdr:to>
    <xdr:pic>
      <xdr:nvPicPr>
        <xdr:cNvPr id="4" name="Picture 3"/>
        <xdr:cNvPicPr>
          <a:picLocks noChangeAspect="1"/>
        </xdr:cNvPicPr>
      </xdr:nvPicPr>
      <xdr:blipFill rotWithShape="1">
        <a:blip xmlns:r="http://schemas.openxmlformats.org/officeDocument/2006/relationships" r:embed="rId3"/>
        <a:srcRect l="1855" t="27225" r="4997" b="10708"/>
        <a:stretch/>
      </xdr:blipFill>
      <xdr:spPr>
        <a:xfrm>
          <a:off x="5114926" y="209550"/>
          <a:ext cx="4781550" cy="4191000"/>
        </a:xfrm>
        <a:prstGeom prst="rect">
          <a:avLst/>
        </a:prstGeom>
      </xdr:spPr>
    </xdr:pic>
    <xdr:clientData/>
  </xdr:twoCellAnchor>
  <xdr:twoCellAnchor editAs="oneCell">
    <xdr:from>
      <xdr:col>16</xdr:col>
      <xdr:colOff>42863</xdr:colOff>
      <xdr:row>0</xdr:row>
      <xdr:rowOff>15875</xdr:rowOff>
    </xdr:from>
    <xdr:to>
      <xdr:col>24</xdr:col>
      <xdr:colOff>207963</xdr:colOff>
      <xdr:row>26</xdr:row>
      <xdr:rowOff>0</xdr:rowOff>
    </xdr:to>
    <xdr:pic>
      <xdr:nvPicPr>
        <xdr:cNvPr id="5" name="Picture 4"/>
        <xdr:cNvPicPr>
          <a:picLocks noChangeAspect="1"/>
        </xdr:cNvPicPr>
      </xdr:nvPicPr>
      <xdr:blipFill rotWithShape="1">
        <a:blip xmlns:r="http://schemas.openxmlformats.org/officeDocument/2006/relationships" r:embed="rId4"/>
        <a:srcRect l="25808" t="27228" r="22574" b="15438"/>
        <a:stretch/>
      </xdr:blipFill>
      <xdr:spPr>
        <a:xfrm>
          <a:off x="9796463" y="15875"/>
          <a:ext cx="5041900" cy="4194175"/>
        </a:xfrm>
        <a:prstGeom prst="rect">
          <a:avLst/>
        </a:prstGeom>
      </xdr:spPr>
    </xdr:pic>
    <xdr:clientData/>
  </xdr:twoCellAnchor>
  <xdr:twoCellAnchor>
    <xdr:from>
      <xdr:col>13</xdr:col>
      <xdr:colOff>447676</xdr:colOff>
      <xdr:row>2</xdr:row>
      <xdr:rowOff>19050</xdr:rowOff>
    </xdr:from>
    <xdr:to>
      <xdr:col>16</xdr:col>
      <xdr:colOff>66676</xdr:colOff>
      <xdr:row>22</xdr:row>
      <xdr:rowOff>104775</xdr:rowOff>
    </xdr:to>
    <xdr:sp macro="" textlink="">
      <xdr:nvSpPr>
        <xdr:cNvPr id="6" name="TextBox 5"/>
        <xdr:cNvSpPr txBox="1"/>
      </xdr:nvSpPr>
      <xdr:spPr>
        <a:xfrm>
          <a:off x="8372476" y="342900"/>
          <a:ext cx="1447800" cy="3324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get the Lower and</a:t>
          </a:r>
          <a:r>
            <a:rPr lang="en-US" sz="1100" baseline="0"/>
            <a:t> Upper confidence intervals below:</a:t>
          </a:r>
        </a:p>
        <a:p>
          <a:r>
            <a:rPr lang="en-US" sz="1100" b="1" baseline="0">
              <a:solidFill>
                <a:srgbClr val="FF0066"/>
              </a:solidFill>
            </a:rPr>
            <a:t>Right mouse click in the table to get the menu to the right.</a:t>
          </a:r>
        </a:p>
        <a:p>
          <a:r>
            <a:rPr lang="en-US" sz="1100" b="1" baseline="0">
              <a:solidFill>
                <a:srgbClr val="0000FF"/>
              </a:solidFill>
            </a:rPr>
            <a:t>Select Columns in this menu.</a:t>
          </a:r>
        </a:p>
        <a:p>
          <a:r>
            <a:rPr lang="en-US" sz="1100" b="1" baseline="0">
              <a:solidFill>
                <a:schemeClr val="accent6">
                  <a:lumMod val="50000"/>
                </a:schemeClr>
              </a:solidFill>
            </a:rPr>
            <a:t>This will give an additional menu &amp; select Lower 95% then repeat and select Upper 95%.</a:t>
          </a:r>
        </a:p>
        <a:p>
          <a:r>
            <a:rPr lang="en-US" sz="1100" b="1" baseline="0">
              <a:solidFill>
                <a:srgbClr val="00B050"/>
              </a:solidFill>
            </a:rPr>
            <a:t>The default value for alpha can be changed by clicking on the red triangle on the Fit Model menu.</a:t>
          </a:r>
          <a:endParaRPr lang="en-US" sz="1100" b="1">
            <a:solidFill>
              <a:srgbClr val="00B050"/>
            </a:solidFill>
          </a:endParaRPr>
        </a:p>
      </xdr:txBody>
    </xdr:sp>
    <xdr:clientData/>
  </xdr:twoCellAnchor>
  <xdr:twoCellAnchor>
    <xdr:from>
      <xdr:col>12</xdr:col>
      <xdr:colOff>542925</xdr:colOff>
      <xdr:row>8</xdr:row>
      <xdr:rowOff>76200</xdr:rowOff>
    </xdr:from>
    <xdr:to>
      <xdr:col>13</xdr:col>
      <xdr:colOff>485775</xdr:colOff>
      <xdr:row>26</xdr:row>
      <xdr:rowOff>28575</xdr:rowOff>
    </xdr:to>
    <xdr:cxnSp macro="">
      <xdr:nvCxnSpPr>
        <xdr:cNvPr id="7" name="Straight Arrow Connector 6"/>
        <xdr:cNvCxnSpPr/>
      </xdr:nvCxnSpPr>
      <xdr:spPr>
        <a:xfrm flipH="1">
          <a:off x="7858125" y="1371600"/>
          <a:ext cx="552450" cy="2867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9</xdr:row>
      <xdr:rowOff>152400</xdr:rowOff>
    </xdr:from>
    <xdr:to>
      <xdr:col>19</xdr:col>
      <xdr:colOff>257175</xdr:colOff>
      <xdr:row>17</xdr:row>
      <xdr:rowOff>66675</xdr:rowOff>
    </xdr:to>
    <xdr:cxnSp macro="">
      <xdr:nvCxnSpPr>
        <xdr:cNvPr id="8" name="Straight Arrow Connector 7"/>
        <xdr:cNvCxnSpPr/>
      </xdr:nvCxnSpPr>
      <xdr:spPr>
        <a:xfrm>
          <a:off x="9124950" y="1609725"/>
          <a:ext cx="2714625" cy="1209675"/>
        </a:xfrm>
        <a:prstGeom prst="straightConnector1">
          <a:avLst/>
        </a:prstGeom>
        <a:ln>
          <a:solidFill>
            <a:srgbClr val="0000FF"/>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11</xdr:row>
      <xdr:rowOff>85725</xdr:rowOff>
    </xdr:from>
    <xdr:to>
      <xdr:col>16</xdr:col>
      <xdr:colOff>361950</xdr:colOff>
      <xdr:row>13</xdr:row>
      <xdr:rowOff>38100</xdr:rowOff>
    </xdr:to>
    <xdr:cxnSp macro="">
      <xdr:nvCxnSpPr>
        <xdr:cNvPr id="9" name="Straight Arrow Connector 8"/>
        <xdr:cNvCxnSpPr/>
      </xdr:nvCxnSpPr>
      <xdr:spPr>
        <a:xfrm flipV="1">
          <a:off x="9525000" y="1866900"/>
          <a:ext cx="590550" cy="276225"/>
        </a:xfrm>
        <a:prstGeom prst="straightConnector1">
          <a:avLst/>
        </a:prstGeom>
        <a:ln>
          <a:solidFill>
            <a:schemeClr val="accent6">
              <a:lumMod val="50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371476</xdr:colOff>
      <xdr:row>12</xdr:row>
      <xdr:rowOff>104775</xdr:rowOff>
    </xdr:from>
    <xdr:to>
      <xdr:col>16</xdr:col>
      <xdr:colOff>361950</xdr:colOff>
      <xdr:row>15</xdr:row>
      <xdr:rowOff>95251</xdr:rowOff>
    </xdr:to>
    <xdr:cxnSp macro="">
      <xdr:nvCxnSpPr>
        <xdr:cNvPr id="10" name="Straight Arrow Connector 9"/>
        <xdr:cNvCxnSpPr/>
      </xdr:nvCxnSpPr>
      <xdr:spPr>
        <a:xfrm flipV="1">
          <a:off x="9515476" y="2047875"/>
          <a:ext cx="600074" cy="476251"/>
        </a:xfrm>
        <a:prstGeom prst="straightConnector1">
          <a:avLst/>
        </a:prstGeom>
        <a:ln>
          <a:solidFill>
            <a:schemeClr val="accent6">
              <a:lumMod val="50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19</xdr:row>
      <xdr:rowOff>152400</xdr:rowOff>
    </xdr:from>
    <xdr:to>
      <xdr:col>13</xdr:col>
      <xdr:colOff>514350</xdr:colOff>
      <xdr:row>24</xdr:row>
      <xdr:rowOff>152400</xdr:rowOff>
    </xdr:to>
    <xdr:cxnSp macro="">
      <xdr:nvCxnSpPr>
        <xdr:cNvPr id="11" name="Straight Arrow Connector 10"/>
        <xdr:cNvCxnSpPr/>
      </xdr:nvCxnSpPr>
      <xdr:spPr>
        <a:xfrm flipH="1">
          <a:off x="266700" y="3228975"/>
          <a:ext cx="8172450" cy="809625"/>
        </a:xfrm>
        <a:prstGeom prst="straightConnector1">
          <a:avLst/>
        </a:prstGeom>
        <a:ln>
          <a:solidFill>
            <a:srgbClr val="00B05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288925</xdr:colOff>
      <xdr:row>34</xdr:row>
      <xdr:rowOff>73025</xdr:rowOff>
    </xdr:from>
    <xdr:to>
      <xdr:col>16</xdr:col>
      <xdr:colOff>9525</xdr:colOff>
      <xdr:row>56</xdr:row>
      <xdr:rowOff>136525</xdr:rowOff>
    </xdr:to>
    <xdr:pic>
      <xdr:nvPicPr>
        <xdr:cNvPr id="12" name="Picture 11"/>
        <xdr:cNvPicPr>
          <a:picLocks noChangeAspect="1"/>
        </xdr:cNvPicPr>
      </xdr:nvPicPr>
      <xdr:blipFill rotWithShape="1">
        <a:blip xmlns:r="http://schemas.openxmlformats.org/officeDocument/2006/relationships" r:embed="rId5"/>
        <a:srcRect l="22283" t="22538" r="31348" b="26464"/>
        <a:stretch/>
      </xdr:blipFill>
      <xdr:spPr>
        <a:xfrm>
          <a:off x="5165725" y="5578475"/>
          <a:ext cx="4597400" cy="3625850"/>
        </a:xfrm>
        <a:prstGeom prst="rect">
          <a:avLst/>
        </a:prstGeom>
      </xdr:spPr>
    </xdr:pic>
    <xdr:clientData/>
  </xdr:twoCellAnchor>
  <xdr:twoCellAnchor>
    <xdr:from>
      <xdr:col>8</xdr:col>
      <xdr:colOff>314325</xdr:colOff>
      <xdr:row>27</xdr:row>
      <xdr:rowOff>38099</xdr:rowOff>
    </xdr:from>
    <xdr:to>
      <xdr:col>15</xdr:col>
      <xdr:colOff>600075</xdr:colOff>
      <xdr:row>33</xdr:row>
      <xdr:rowOff>114300</xdr:rowOff>
    </xdr:to>
    <xdr:sp macro="" textlink="">
      <xdr:nvSpPr>
        <xdr:cNvPr id="13" name="TextBox 12"/>
        <xdr:cNvSpPr txBox="1"/>
      </xdr:nvSpPr>
      <xdr:spPr>
        <a:xfrm>
          <a:off x="5191125" y="4410074"/>
          <a:ext cx="4552950" cy="1047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FF0000"/>
              </a:solidFill>
            </a:rPr>
            <a:t>The format of the p-value can be changed by </a:t>
          </a:r>
          <a:r>
            <a:rPr lang="en-US" sz="1200" b="1">
              <a:solidFill>
                <a:srgbClr val="FF0000"/>
              </a:solidFill>
            </a:rPr>
            <a:t>double-clicking</a:t>
          </a:r>
          <a:r>
            <a:rPr lang="en-US" sz="1200">
              <a:solidFill>
                <a:srgbClr val="FF0000"/>
              </a:solidFill>
            </a:rPr>
            <a:t> on the value to get the menu below.  Then clicking the triangle beside the PValue in Format, will the second</a:t>
          </a:r>
          <a:r>
            <a:rPr lang="en-US" sz="1200" baseline="0">
              <a:solidFill>
                <a:srgbClr val="FF0000"/>
              </a:solidFill>
            </a:rPr>
            <a:t> menu shown below.  Now select Scientific or Fixed Dec.  You may also need to change the Width, especially for fixed decimal.</a:t>
          </a:r>
          <a:endParaRPr lang="en-US" sz="1200">
            <a:solidFill>
              <a:srgbClr val="FF0000"/>
            </a:solidFill>
          </a:endParaRPr>
        </a:p>
      </xdr:txBody>
    </xdr:sp>
    <xdr:clientData/>
  </xdr:twoCellAnchor>
  <xdr:twoCellAnchor>
    <xdr:from>
      <xdr:col>12</xdr:col>
      <xdr:colOff>28575</xdr:colOff>
      <xdr:row>29</xdr:row>
      <xdr:rowOff>123825</xdr:rowOff>
    </xdr:from>
    <xdr:to>
      <xdr:col>13</xdr:col>
      <xdr:colOff>323850</xdr:colOff>
      <xdr:row>37</xdr:row>
      <xdr:rowOff>9525</xdr:rowOff>
    </xdr:to>
    <xdr:cxnSp macro="">
      <xdr:nvCxnSpPr>
        <xdr:cNvPr id="14" name="Straight Arrow Connector 13"/>
        <xdr:cNvCxnSpPr/>
      </xdr:nvCxnSpPr>
      <xdr:spPr>
        <a:xfrm flipH="1">
          <a:off x="7343775" y="4819650"/>
          <a:ext cx="904875" cy="11811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32</xdr:row>
      <xdr:rowOff>19050</xdr:rowOff>
    </xdr:from>
    <xdr:to>
      <xdr:col>8</xdr:col>
      <xdr:colOff>590551</xdr:colOff>
      <xdr:row>43</xdr:row>
      <xdr:rowOff>133350</xdr:rowOff>
    </xdr:to>
    <xdr:cxnSp macro="">
      <xdr:nvCxnSpPr>
        <xdr:cNvPr id="15" name="Straight Arrow Connector 14"/>
        <xdr:cNvCxnSpPr/>
      </xdr:nvCxnSpPr>
      <xdr:spPr>
        <a:xfrm>
          <a:off x="5353050" y="5200650"/>
          <a:ext cx="114301" cy="189547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200026</xdr:colOff>
      <xdr:row>32</xdr:row>
      <xdr:rowOff>0</xdr:rowOff>
    </xdr:from>
    <xdr:to>
      <xdr:col>14</xdr:col>
      <xdr:colOff>323850</xdr:colOff>
      <xdr:row>38</xdr:row>
      <xdr:rowOff>85725</xdr:rowOff>
    </xdr:to>
    <xdr:cxnSp macro="">
      <xdr:nvCxnSpPr>
        <xdr:cNvPr id="16" name="Straight Arrow Connector 15"/>
        <xdr:cNvCxnSpPr/>
      </xdr:nvCxnSpPr>
      <xdr:spPr>
        <a:xfrm flipH="1">
          <a:off x="7515226" y="5181600"/>
          <a:ext cx="1343024" cy="105727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28574</xdr:colOff>
      <xdr:row>0</xdr:row>
      <xdr:rowOff>0</xdr:rowOff>
    </xdr:from>
    <xdr:to>
      <xdr:col>10</xdr:col>
      <xdr:colOff>609599</xdr:colOff>
      <xdr:row>3</xdr:row>
      <xdr:rowOff>152400</xdr:rowOff>
    </xdr:to>
    <xdr:sp macro="" textlink="">
      <xdr:nvSpPr>
        <xdr:cNvPr id="2" name="TextBox 1"/>
        <xdr:cNvSpPr txBox="1"/>
      </xdr:nvSpPr>
      <xdr:spPr>
        <a:xfrm>
          <a:off x="28574" y="0"/>
          <a:ext cx="66770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JMP</a:t>
          </a:r>
          <a:r>
            <a:rPr lang="en-US" sz="1100" baseline="0"/>
            <a:t> </a:t>
          </a:r>
          <a:r>
            <a:rPr lang="en-US" sz="1100"/>
            <a:t>can calculate values for y-hat (predicted</a:t>
          </a:r>
          <a:r>
            <a:rPr lang="en-US" sz="1100" baseline="0"/>
            <a:t> value), residual, CI for mean of Y &amp; CI for an Individual value of Y for each point in the data set.  </a:t>
          </a:r>
          <a:r>
            <a:rPr lang="en-US" sz="1100" b="1" baseline="0">
              <a:solidFill>
                <a:srgbClr val="FF0000"/>
              </a:solidFill>
            </a:rPr>
            <a:t>First click on the red triangle at the top</a:t>
          </a:r>
          <a:r>
            <a:rPr lang="en-US" sz="1100" baseline="0"/>
            <a:t>, then select </a:t>
          </a:r>
          <a:r>
            <a:rPr lang="en-US" sz="1100" b="1" baseline="0">
              <a:solidFill>
                <a:schemeClr val="accent6">
                  <a:lumMod val="50000"/>
                </a:schemeClr>
              </a:solidFill>
            </a:rPr>
            <a:t>Save Columns</a:t>
          </a:r>
          <a:r>
            <a:rPr lang="en-US" sz="1100" baseline="0"/>
            <a:t> .</a:t>
          </a:r>
        </a:p>
        <a:p>
          <a:r>
            <a:rPr lang="en-US" sz="1100" baseline="0"/>
            <a:t>That opens up another menu and one can select one of many options</a:t>
          </a:r>
          <a:endParaRPr lang="en-US" sz="1100"/>
        </a:p>
      </xdr:txBody>
    </xdr:sp>
    <xdr:clientData/>
  </xdr:twoCellAnchor>
  <xdr:twoCellAnchor editAs="oneCell">
    <xdr:from>
      <xdr:col>0</xdr:col>
      <xdr:colOff>1</xdr:colOff>
      <xdr:row>4</xdr:row>
      <xdr:rowOff>9525</xdr:rowOff>
    </xdr:from>
    <xdr:to>
      <xdr:col>11</xdr:col>
      <xdr:colOff>57151</xdr:colOff>
      <xdr:row>41</xdr:row>
      <xdr:rowOff>19050</xdr:rowOff>
    </xdr:to>
    <xdr:pic>
      <xdr:nvPicPr>
        <xdr:cNvPr id="3" name="Picture 2"/>
        <xdr:cNvPicPr>
          <a:picLocks noChangeAspect="1"/>
        </xdr:cNvPicPr>
      </xdr:nvPicPr>
      <xdr:blipFill rotWithShape="1">
        <a:blip xmlns:r="http://schemas.openxmlformats.org/officeDocument/2006/relationships" r:embed="rId1"/>
        <a:srcRect l="24026" t="2344" r="6629" b="15615"/>
        <a:stretch/>
      </xdr:blipFill>
      <xdr:spPr>
        <a:xfrm>
          <a:off x="1" y="657225"/>
          <a:ext cx="6762750" cy="6000750"/>
        </a:xfrm>
        <a:prstGeom prst="rect">
          <a:avLst/>
        </a:prstGeom>
      </xdr:spPr>
    </xdr:pic>
    <xdr:clientData/>
  </xdr:twoCellAnchor>
  <xdr:twoCellAnchor>
    <xdr:from>
      <xdr:col>3</xdr:col>
      <xdr:colOff>190500</xdr:colOff>
      <xdr:row>0</xdr:row>
      <xdr:rowOff>123825</xdr:rowOff>
    </xdr:from>
    <xdr:to>
      <xdr:col>3</xdr:col>
      <xdr:colOff>209550</xdr:colOff>
      <xdr:row>6</xdr:row>
      <xdr:rowOff>38100</xdr:rowOff>
    </xdr:to>
    <xdr:cxnSp macro="">
      <xdr:nvCxnSpPr>
        <xdr:cNvPr id="4" name="Straight Arrow Connector 3"/>
        <xdr:cNvCxnSpPr/>
      </xdr:nvCxnSpPr>
      <xdr:spPr>
        <a:xfrm flipH="1">
          <a:off x="2019300" y="123825"/>
          <a:ext cx="19050" cy="885825"/>
        </a:xfrm>
        <a:prstGeom prst="straightConnector1">
          <a:avLst/>
        </a:prstGeom>
        <a:ln>
          <a:solidFill>
            <a:srgbClr val="FF0066"/>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419100</xdr:colOff>
      <xdr:row>2</xdr:row>
      <xdr:rowOff>57150</xdr:rowOff>
    </xdr:from>
    <xdr:to>
      <xdr:col>7</xdr:col>
      <xdr:colOff>381000</xdr:colOff>
      <xdr:row>14</xdr:row>
      <xdr:rowOff>95250</xdr:rowOff>
    </xdr:to>
    <xdr:cxnSp macro="">
      <xdr:nvCxnSpPr>
        <xdr:cNvPr id="5" name="Straight Arrow Connector 4"/>
        <xdr:cNvCxnSpPr/>
      </xdr:nvCxnSpPr>
      <xdr:spPr>
        <a:xfrm flipH="1">
          <a:off x="1028700" y="381000"/>
          <a:ext cx="3619500" cy="1981200"/>
        </a:xfrm>
        <a:prstGeom prst="straightConnector1">
          <a:avLst/>
        </a:prstGeom>
        <a:ln>
          <a:solidFill>
            <a:schemeClr val="accent6">
              <a:lumMod val="50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180974</xdr:colOff>
      <xdr:row>4</xdr:row>
      <xdr:rowOff>28575</xdr:rowOff>
    </xdr:from>
    <xdr:to>
      <xdr:col>11</xdr:col>
      <xdr:colOff>314325</xdr:colOff>
      <xdr:row>23</xdr:row>
      <xdr:rowOff>152400</xdr:rowOff>
    </xdr:to>
    <xdr:sp macro="" textlink="">
      <xdr:nvSpPr>
        <xdr:cNvPr id="6" name="TextBox 5"/>
        <xdr:cNvSpPr txBox="1"/>
      </xdr:nvSpPr>
      <xdr:spPr>
        <a:xfrm>
          <a:off x="4448174" y="676275"/>
          <a:ext cx="2571751"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that one can either select </a:t>
          </a:r>
        </a:p>
        <a:p>
          <a:r>
            <a:rPr lang="en-US" sz="1100"/>
            <a:t>Formula</a:t>
          </a:r>
          <a:r>
            <a:rPr lang="en-US" sz="1100" baseline="0"/>
            <a:t> or </a:t>
          </a:r>
          <a:endParaRPr lang="en-US" sz="1100"/>
        </a:p>
        <a:p>
          <a:r>
            <a:rPr lang="en-US" sz="1100"/>
            <a:t>Values for the y-hat prediction, the </a:t>
          </a:r>
        </a:p>
        <a:p>
          <a:r>
            <a:rPr lang="en-US" sz="1100"/>
            <a:t>Mean of Y Confidence Interval, and the</a:t>
          </a:r>
        </a:p>
        <a:p>
          <a:r>
            <a:rPr lang="en-US" sz="1100"/>
            <a:t>Individual</a:t>
          </a:r>
          <a:r>
            <a:rPr lang="en-US" sz="1100" baseline="0"/>
            <a:t> value of Y Confidence Interval.</a:t>
          </a:r>
          <a:r>
            <a:rPr lang="en-US" sz="1100"/>
            <a:t> </a:t>
          </a:r>
        </a:p>
        <a:p>
          <a:endParaRPr lang="en-US" sz="1100"/>
        </a:p>
        <a:p>
          <a:r>
            <a:rPr lang="en-US" sz="1100"/>
            <a:t>The Values options will just use the fitted model to calculate the values for the corresponding estimate</a:t>
          </a:r>
          <a:r>
            <a:rPr lang="en-US" sz="1100" baseline="0"/>
            <a:t> for each row of the predictors in the data set when the model was fitted.   If a data point with predictor value(s) is added then there is no formula to calculate the corresponding estimate.  However, if the formula is saved then the corresponding estimate will be calculated.  (See the data on the next tab)</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19050</xdr:rowOff>
    </xdr:from>
    <xdr:to>
      <xdr:col>6</xdr:col>
      <xdr:colOff>95250</xdr:colOff>
      <xdr:row>3</xdr:row>
      <xdr:rowOff>104775</xdr:rowOff>
    </xdr:to>
    <xdr:sp macro="" textlink="">
      <xdr:nvSpPr>
        <xdr:cNvPr id="18438" name="Text Box 6"/>
        <xdr:cNvSpPr txBox="1">
          <a:spLocks noChangeArrowheads="1"/>
        </xdr:cNvSpPr>
      </xdr:nvSpPr>
      <xdr:spPr bwMode="auto">
        <a:xfrm>
          <a:off x="0" y="209550"/>
          <a:ext cx="3752850" cy="4095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1100" b="1" i="0" u="none" strike="noStrike" baseline="0">
              <a:solidFill>
                <a:srgbClr val="993366"/>
              </a:solidFill>
              <a:latin typeface="Arial"/>
              <a:cs typeface="Arial"/>
            </a:rPr>
            <a:t>Note that the least squares estimates are not based on any distributional assumptions.</a:t>
          </a:r>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1</xdr:row>
          <xdr:rowOff>38100</xdr:rowOff>
        </xdr:from>
        <xdr:to>
          <xdr:col>8</xdr:col>
          <xdr:colOff>533400</xdr:colOff>
          <xdr:row>4</xdr:row>
          <xdr:rowOff>76200</xdr:rowOff>
        </xdr:to>
        <xdr:sp macro="" textlink="">
          <xdr:nvSpPr>
            <xdr:cNvPr id="18433" name="Object 1" hidden="1">
              <a:extLst>
                <a:ext uri="{63B3BB69-23CF-44E3-9099-C40C66FF867C}">
                  <a14:compatExt spid="_x0000_s184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xdr:row>
          <xdr:rowOff>152400</xdr:rowOff>
        </xdr:from>
        <xdr:to>
          <xdr:col>9</xdr:col>
          <xdr:colOff>9525</xdr:colOff>
          <xdr:row>8</xdr:row>
          <xdr:rowOff>57150</xdr:rowOff>
        </xdr:to>
        <xdr:sp macro="" textlink="">
          <xdr:nvSpPr>
            <xdr:cNvPr id="18434" name="Object 2" hidden="1">
              <a:extLst>
                <a:ext uri="{63B3BB69-23CF-44E3-9099-C40C66FF867C}">
                  <a14:compatExt spid="_x0000_s184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11</xdr:row>
          <xdr:rowOff>85725</xdr:rowOff>
        </xdr:from>
        <xdr:to>
          <xdr:col>8</xdr:col>
          <xdr:colOff>390525</xdr:colOff>
          <xdr:row>15</xdr:row>
          <xdr:rowOff>9525</xdr:rowOff>
        </xdr:to>
        <xdr:sp macro="" textlink="">
          <xdr:nvSpPr>
            <xdr:cNvPr id="18435" name="Object 3" hidden="1">
              <a:extLst>
                <a:ext uri="{63B3BB69-23CF-44E3-9099-C40C66FF867C}">
                  <a14:compatExt spid="_x0000_s184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8</xdr:row>
          <xdr:rowOff>76200</xdr:rowOff>
        </xdr:from>
        <xdr:to>
          <xdr:col>6</xdr:col>
          <xdr:colOff>571500</xdr:colOff>
          <xdr:row>11</xdr:row>
          <xdr:rowOff>47625</xdr:rowOff>
        </xdr:to>
        <xdr:sp macro="" textlink="">
          <xdr:nvSpPr>
            <xdr:cNvPr id="18436" name="Object 4" hidden="1">
              <a:extLst>
                <a:ext uri="{63B3BB69-23CF-44E3-9099-C40C66FF867C}">
                  <a14:compatExt spid="_x0000_s184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xdr:row>
          <xdr:rowOff>19050</xdr:rowOff>
        </xdr:from>
        <xdr:to>
          <xdr:col>4</xdr:col>
          <xdr:colOff>409575</xdr:colOff>
          <xdr:row>20</xdr:row>
          <xdr:rowOff>133350</xdr:rowOff>
        </xdr:to>
        <xdr:sp macro="" textlink="">
          <xdr:nvSpPr>
            <xdr:cNvPr id="18439" name="Object 7" hidden="1">
              <a:extLst>
                <a:ext uri="{63B3BB69-23CF-44E3-9099-C40C66FF867C}">
                  <a14:compatExt spid="_x0000_s184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66675</xdr:rowOff>
        </xdr:from>
        <xdr:to>
          <xdr:col>6</xdr:col>
          <xdr:colOff>142875</xdr:colOff>
          <xdr:row>30</xdr:row>
          <xdr:rowOff>142875</xdr:rowOff>
        </xdr:to>
        <xdr:sp macro="" textlink="">
          <xdr:nvSpPr>
            <xdr:cNvPr id="18440" name="Object 8" hidden="1">
              <a:extLst>
                <a:ext uri="{63B3BB69-23CF-44E3-9099-C40C66FF867C}">
                  <a14:compatExt spid="_x0000_s184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104775</xdr:rowOff>
        </xdr:from>
        <xdr:to>
          <xdr:col>7</xdr:col>
          <xdr:colOff>304800</xdr:colOff>
          <xdr:row>36</xdr:row>
          <xdr:rowOff>114300</xdr:rowOff>
        </xdr:to>
        <xdr:sp macro="" textlink="">
          <xdr:nvSpPr>
            <xdr:cNvPr id="18441" name="Object 9" hidden="1">
              <a:extLst>
                <a:ext uri="{63B3BB69-23CF-44E3-9099-C40C66FF867C}">
                  <a14:compatExt spid="_x0000_s184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3</xdr:row>
      <xdr:rowOff>123826</xdr:rowOff>
    </xdr:from>
    <xdr:to>
      <xdr:col>6</xdr:col>
      <xdr:colOff>180975</xdr:colOff>
      <xdr:row>6</xdr:row>
      <xdr:rowOff>95251</xdr:rowOff>
    </xdr:to>
    <xdr:sp macro="" textlink="">
      <xdr:nvSpPr>
        <xdr:cNvPr id="12" name="Text 4"/>
        <xdr:cNvSpPr txBox="1">
          <a:spLocks noChangeArrowheads="1"/>
        </xdr:cNvSpPr>
      </xdr:nvSpPr>
      <xdr:spPr bwMode="auto">
        <a:xfrm>
          <a:off x="0" y="609601"/>
          <a:ext cx="3838575" cy="4572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chemeClr val="accent6">
                  <a:lumMod val="50000"/>
                </a:schemeClr>
              </a:solidFill>
              <a:latin typeface="Arial"/>
              <a:cs typeface="Arial"/>
            </a:rPr>
            <a:t>In Excel,  SS</a:t>
          </a:r>
          <a:r>
            <a:rPr lang="en-US" sz="1200" b="1" i="0" u="none" strike="noStrike" baseline="-25000">
              <a:solidFill>
                <a:schemeClr val="accent6">
                  <a:lumMod val="50000"/>
                </a:schemeClr>
              </a:solidFill>
              <a:latin typeface="Arial"/>
              <a:cs typeface="Arial"/>
            </a:rPr>
            <a:t>XX</a:t>
          </a:r>
          <a:r>
            <a:rPr lang="en-US" sz="1200" b="1" i="0" u="none" strike="noStrike" baseline="0">
              <a:solidFill>
                <a:schemeClr val="accent6">
                  <a:lumMod val="50000"/>
                </a:schemeClr>
              </a:solidFill>
              <a:latin typeface="Arial"/>
              <a:cs typeface="Arial"/>
            </a:rPr>
            <a:t> = DEVSQ(</a:t>
          </a:r>
          <a:r>
            <a:rPr lang="en-US" sz="1200" b="1" i="1" u="none" strike="noStrike" baseline="0">
              <a:solidFill>
                <a:schemeClr val="accent6">
                  <a:lumMod val="50000"/>
                </a:schemeClr>
              </a:solidFill>
              <a:latin typeface="Arial"/>
              <a:cs typeface="Arial"/>
            </a:rPr>
            <a:t>values for X</a:t>
          </a:r>
          <a:r>
            <a:rPr lang="en-US" sz="1200" b="1" i="0" u="none" strike="noStrike" baseline="0">
              <a:solidFill>
                <a:schemeClr val="accent6">
                  <a:lumMod val="50000"/>
                </a:schemeClr>
              </a:solidFill>
              <a:latin typeface="Arial"/>
              <a:cs typeface="Arial"/>
            </a:rPr>
            <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baseline="0">
              <a:solidFill>
                <a:schemeClr val="accent6">
                  <a:lumMod val="50000"/>
                </a:schemeClr>
              </a:solidFill>
              <a:effectLst/>
              <a:latin typeface="Arial" pitchFamily="34" charset="0"/>
              <a:ea typeface="+mn-ea"/>
              <a:cs typeface="Arial" pitchFamily="34" charset="0"/>
            </a:rPr>
            <a:t>SS</a:t>
          </a:r>
          <a:r>
            <a:rPr lang="en-US" sz="1200" b="1" i="0" baseline="-25000">
              <a:solidFill>
                <a:schemeClr val="accent6">
                  <a:lumMod val="50000"/>
                </a:schemeClr>
              </a:solidFill>
              <a:effectLst/>
              <a:latin typeface="Arial" pitchFamily="34" charset="0"/>
              <a:ea typeface="+mn-ea"/>
              <a:cs typeface="Arial" pitchFamily="34" charset="0"/>
            </a:rPr>
            <a:t>YY</a:t>
          </a:r>
          <a:r>
            <a:rPr lang="en-US" sz="1200" b="1" i="0" baseline="0">
              <a:solidFill>
                <a:schemeClr val="accent6">
                  <a:lumMod val="50000"/>
                </a:schemeClr>
              </a:solidFill>
              <a:effectLst/>
              <a:latin typeface="Arial" pitchFamily="34" charset="0"/>
              <a:ea typeface="+mn-ea"/>
              <a:cs typeface="Arial" pitchFamily="34" charset="0"/>
            </a:rPr>
            <a:t> = DEVSQ(</a:t>
          </a:r>
          <a:r>
            <a:rPr lang="en-US" sz="1200" b="1" i="1" baseline="0">
              <a:solidFill>
                <a:schemeClr val="accent6">
                  <a:lumMod val="50000"/>
                </a:schemeClr>
              </a:solidFill>
              <a:effectLst/>
              <a:latin typeface="Arial" pitchFamily="34" charset="0"/>
              <a:ea typeface="+mn-ea"/>
              <a:cs typeface="Arial" pitchFamily="34" charset="0"/>
            </a:rPr>
            <a:t>values for Y</a:t>
          </a:r>
          <a:r>
            <a:rPr lang="en-US" sz="1200" b="1" i="0" baseline="0">
              <a:solidFill>
                <a:schemeClr val="accent6">
                  <a:lumMod val="50000"/>
                </a:schemeClr>
              </a:solidFill>
              <a:effectLst/>
              <a:latin typeface="Arial" pitchFamily="34" charset="0"/>
              <a:ea typeface="+mn-ea"/>
              <a:cs typeface="Arial" pitchFamily="34" charset="0"/>
            </a:rPr>
            <a:t>)</a:t>
          </a:r>
          <a:endParaRPr lang="en-US" sz="1200">
            <a:solidFill>
              <a:schemeClr val="accent6">
                <a:lumMod val="50000"/>
              </a:schemeClr>
            </a:solidFill>
            <a:effectLst/>
            <a:latin typeface="Arial" pitchFamily="34" charset="0"/>
            <a:cs typeface="Arial" pitchFamily="34" charset="0"/>
          </a:endParaRPr>
        </a:p>
        <a:p>
          <a:pPr algn="l" rtl="0">
            <a:defRPr sz="1000"/>
          </a:pPr>
          <a:endParaRPr lang="en-US" sz="1200" b="1" i="0" u="none" strike="noStrike" baseline="0">
            <a:solidFill>
              <a:srgbClr val="000000"/>
            </a:solidFill>
            <a:latin typeface="Arial"/>
            <a:cs typeface="Arial"/>
          </a:endParaRPr>
        </a:p>
      </xdr:txBody>
    </xdr:sp>
    <xdr:clientData/>
  </xdr:twoCellAnchor>
  <xdr:oneCellAnchor>
    <xdr:from>
      <xdr:col>0</xdr:col>
      <xdr:colOff>28574</xdr:colOff>
      <xdr:row>9</xdr:row>
      <xdr:rowOff>28575</xdr:rowOff>
    </xdr:from>
    <xdr:ext cx="923925" cy="438150"/>
    <mc:AlternateContent xmlns:mc="http://schemas.openxmlformats.org/markup-compatibility/2006" xmlns:a14="http://schemas.microsoft.com/office/drawing/2010/main">
      <mc:Choice Requires="a14">
        <xdr:sp macro="" textlink="">
          <xdr:nvSpPr>
            <xdr:cNvPr id="2" name="TextBox 1"/>
            <xdr:cNvSpPr txBox="1"/>
          </xdr:nvSpPr>
          <xdr:spPr>
            <a:xfrm>
              <a:off x="28574" y="1485900"/>
              <a:ext cx="923925" cy="4381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b="1" i="1">
                            <a:solidFill>
                              <a:srgbClr val="0000FF"/>
                            </a:solidFill>
                            <a:latin typeface="Cambria Math" panose="02040503050406030204" pitchFamily="18" charset="0"/>
                          </a:rPr>
                        </m:ctrlPr>
                      </m:sSubPr>
                      <m:e>
                        <m:r>
                          <a:rPr lang="en-US" sz="1400" b="1" i="0">
                            <a:solidFill>
                              <a:srgbClr val="0000FF"/>
                            </a:solidFill>
                            <a:latin typeface="Cambria Math" panose="02040503050406030204" pitchFamily="18" charset="0"/>
                          </a:rPr>
                          <m:t>𝐛</m:t>
                        </m:r>
                      </m:e>
                      <m:sub>
                        <m:r>
                          <a:rPr lang="en-US" sz="1400" b="1" i="0">
                            <a:solidFill>
                              <a:srgbClr val="0000FF"/>
                            </a:solidFill>
                            <a:latin typeface="Cambria Math" panose="02040503050406030204" pitchFamily="18" charset="0"/>
                          </a:rPr>
                          <m:t>𝟏</m:t>
                        </m:r>
                      </m:sub>
                    </m:sSub>
                    <m:r>
                      <a:rPr lang="en-US" sz="1400" b="1" i="0">
                        <a:solidFill>
                          <a:srgbClr val="0000FF"/>
                        </a:solidFill>
                        <a:latin typeface="Cambria Math" panose="02040503050406030204" pitchFamily="18" charset="0"/>
                      </a:rPr>
                      <m:t>=</m:t>
                    </m:r>
                    <m:r>
                      <a:rPr lang="en-US" sz="1400" b="1" i="0">
                        <a:solidFill>
                          <a:srgbClr val="0000FF"/>
                        </a:solidFill>
                        <a:latin typeface="Cambria Math" panose="02040503050406030204" pitchFamily="18" charset="0"/>
                      </a:rPr>
                      <m:t>𝐫</m:t>
                    </m:r>
                    <m:r>
                      <a:rPr lang="en-US" sz="1400" b="1" i="0">
                        <a:solidFill>
                          <a:srgbClr val="0000FF"/>
                        </a:solidFill>
                        <a:latin typeface="Cambria Math" panose="02040503050406030204" pitchFamily="18" charset="0"/>
                        <a:ea typeface="Cambria Math" panose="02040503050406030204" pitchFamily="18" charset="0"/>
                      </a:rPr>
                      <m:t>∗</m:t>
                    </m:r>
                    <m:f>
                      <m:fPr>
                        <m:ctrlPr>
                          <a:rPr lang="en-US" sz="1400" b="1" i="1">
                            <a:solidFill>
                              <a:srgbClr val="0000FF"/>
                            </a:solidFill>
                            <a:latin typeface="Cambria Math" panose="02040503050406030204" pitchFamily="18" charset="0"/>
                            <a:ea typeface="Cambria Math" panose="02040503050406030204" pitchFamily="18" charset="0"/>
                          </a:rPr>
                        </m:ctrlPr>
                      </m:fPr>
                      <m:num>
                        <m:sSub>
                          <m:sSubPr>
                            <m:ctrlPr>
                              <a:rPr lang="en-US" sz="1400" b="1" i="1">
                                <a:solidFill>
                                  <a:srgbClr val="0000FF"/>
                                </a:solidFill>
                                <a:latin typeface="Cambria Math" panose="02040503050406030204" pitchFamily="18" charset="0"/>
                                <a:ea typeface="Cambria Math" panose="02040503050406030204" pitchFamily="18" charset="0"/>
                              </a:rPr>
                            </m:ctrlPr>
                          </m:sSubPr>
                          <m:e>
                            <m:r>
                              <a:rPr lang="en-US" sz="1400" b="1" i="0">
                                <a:solidFill>
                                  <a:srgbClr val="0000FF"/>
                                </a:solidFill>
                                <a:latin typeface="Cambria Math" panose="02040503050406030204" pitchFamily="18" charset="0"/>
                                <a:ea typeface="Cambria Math" panose="02040503050406030204" pitchFamily="18" charset="0"/>
                              </a:rPr>
                              <m:t>𝐬</m:t>
                            </m:r>
                          </m:e>
                          <m:sub>
                            <m:r>
                              <a:rPr lang="en-US" sz="1400" b="1" i="0">
                                <a:solidFill>
                                  <a:srgbClr val="0000FF"/>
                                </a:solidFill>
                                <a:latin typeface="Cambria Math" panose="02040503050406030204" pitchFamily="18" charset="0"/>
                                <a:ea typeface="Cambria Math" panose="02040503050406030204" pitchFamily="18" charset="0"/>
                              </a:rPr>
                              <m:t>𝐲</m:t>
                            </m:r>
                          </m:sub>
                        </m:sSub>
                      </m:num>
                      <m:den>
                        <m:sSub>
                          <m:sSubPr>
                            <m:ctrlPr>
                              <a:rPr lang="en-US" sz="1400" b="1" i="1">
                                <a:solidFill>
                                  <a:srgbClr val="0000FF"/>
                                </a:solidFill>
                                <a:latin typeface="Cambria Math" panose="02040503050406030204" pitchFamily="18" charset="0"/>
                                <a:ea typeface="Cambria Math" panose="02040503050406030204" pitchFamily="18" charset="0"/>
                              </a:rPr>
                            </m:ctrlPr>
                          </m:sSubPr>
                          <m:e>
                            <m:r>
                              <a:rPr lang="en-US" sz="1400" b="1" i="0">
                                <a:solidFill>
                                  <a:srgbClr val="0000FF"/>
                                </a:solidFill>
                                <a:latin typeface="Cambria Math" panose="02040503050406030204" pitchFamily="18" charset="0"/>
                                <a:ea typeface="Cambria Math" panose="02040503050406030204" pitchFamily="18" charset="0"/>
                              </a:rPr>
                              <m:t>𝐬</m:t>
                            </m:r>
                          </m:e>
                          <m:sub>
                            <m:r>
                              <a:rPr lang="en-US" sz="1400" b="1" i="0">
                                <a:solidFill>
                                  <a:srgbClr val="0000FF"/>
                                </a:solidFill>
                                <a:latin typeface="Cambria Math" panose="02040503050406030204" pitchFamily="18" charset="0"/>
                                <a:ea typeface="Cambria Math" panose="02040503050406030204" pitchFamily="18" charset="0"/>
                              </a:rPr>
                              <m:t>𝐱</m:t>
                            </m:r>
                          </m:sub>
                        </m:sSub>
                      </m:den>
                    </m:f>
                  </m:oMath>
                </m:oMathPara>
              </a14:m>
              <a:endParaRPr lang="en-US" sz="1400" b="1" i="0"/>
            </a:p>
          </xdr:txBody>
        </xdr:sp>
      </mc:Choice>
      <mc:Fallback xmlns="">
        <xdr:sp macro="" textlink="">
          <xdr:nvSpPr>
            <xdr:cNvPr id="2" name="TextBox 1"/>
            <xdr:cNvSpPr txBox="1"/>
          </xdr:nvSpPr>
          <xdr:spPr>
            <a:xfrm>
              <a:off x="28574" y="1485900"/>
              <a:ext cx="923925" cy="4381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1" i="0">
                  <a:solidFill>
                    <a:srgbClr val="0000FF"/>
                  </a:solidFill>
                  <a:latin typeface="Cambria Math" panose="02040503050406030204" pitchFamily="18" charset="0"/>
                </a:rPr>
                <a:t>𝐛_𝟏=𝐫</a:t>
              </a:r>
              <a:r>
                <a:rPr lang="en-US" sz="1400" b="1" i="0">
                  <a:solidFill>
                    <a:srgbClr val="0000FF"/>
                  </a:solidFill>
                  <a:latin typeface="Cambria Math" panose="02040503050406030204" pitchFamily="18" charset="0"/>
                  <a:ea typeface="Cambria Math" panose="02040503050406030204" pitchFamily="18" charset="0"/>
                </a:rPr>
                <a:t>∗𝐬_𝐲/𝐬_𝐱 </a:t>
              </a:r>
              <a:endParaRPr lang="en-US" sz="1400" b="1" i="0"/>
            </a:p>
          </xdr:txBody>
        </xdr:sp>
      </mc:Fallback>
    </mc:AlternateContent>
    <xdr:clientData/>
  </xdr:oneCellAnchor>
  <xdr:oneCellAnchor>
    <xdr:from>
      <xdr:col>1</xdr:col>
      <xdr:colOff>485775</xdr:colOff>
      <xdr:row>9</xdr:row>
      <xdr:rowOff>28575</xdr:rowOff>
    </xdr:from>
    <xdr:ext cx="761170" cy="419100"/>
    <mc:AlternateContent xmlns:mc="http://schemas.openxmlformats.org/markup-compatibility/2006" xmlns:a14="http://schemas.microsoft.com/office/drawing/2010/main">
      <mc:Choice Requires="a14">
        <xdr:sp macro="" textlink="">
          <xdr:nvSpPr>
            <xdr:cNvPr id="3" name="TextBox 2"/>
            <xdr:cNvSpPr txBox="1"/>
          </xdr:nvSpPr>
          <xdr:spPr>
            <a:xfrm>
              <a:off x="1095375" y="1524000"/>
              <a:ext cx="761170" cy="41910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US" sz="1200" b="1" i="1">
                            <a:latin typeface="Cambria Math" panose="02040503050406030204" pitchFamily="18" charset="0"/>
                          </a:rPr>
                        </m:ctrlPr>
                      </m:sSubSupPr>
                      <m:e>
                        <m:r>
                          <a:rPr lang="en-US" sz="1200" b="1" i="0">
                            <a:latin typeface="Cambria Math" panose="02040503050406030204" pitchFamily="18" charset="0"/>
                          </a:rPr>
                          <m:t>𝐬</m:t>
                        </m:r>
                      </m:e>
                      <m:sub>
                        <m:r>
                          <a:rPr lang="en-US" sz="1200" b="1" i="0">
                            <a:latin typeface="Cambria Math" panose="02040503050406030204" pitchFamily="18" charset="0"/>
                          </a:rPr>
                          <m:t>𝐲</m:t>
                        </m:r>
                      </m:sub>
                      <m:sup>
                        <m:r>
                          <a:rPr lang="en-US" sz="1200" b="1" i="0">
                            <a:latin typeface="Cambria Math" panose="02040503050406030204" pitchFamily="18" charset="0"/>
                          </a:rPr>
                          <m:t>𝟐</m:t>
                        </m:r>
                      </m:sup>
                    </m:sSubSup>
                    <m:r>
                      <a:rPr lang="en-US" sz="1200" b="1" i="0">
                        <a:latin typeface="Cambria Math" panose="02040503050406030204" pitchFamily="18" charset="0"/>
                      </a:rPr>
                      <m:t>=</m:t>
                    </m:r>
                    <m:f>
                      <m:fPr>
                        <m:ctrlPr>
                          <a:rPr lang="en-US" sz="1200" b="1" i="1">
                            <a:latin typeface="Cambria Math" panose="02040503050406030204" pitchFamily="18" charset="0"/>
                          </a:rPr>
                        </m:ctrlPr>
                      </m:fPr>
                      <m:num>
                        <m:sSub>
                          <m:sSubPr>
                            <m:ctrlPr>
                              <a:rPr lang="en-US" sz="1200" b="1" i="1">
                                <a:latin typeface="Cambria Math" panose="02040503050406030204" pitchFamily="18" charset="0"/>
                              </a:rPr>
                            </m:ctrlPr>
                          </m:sSubPr>
                          <m:e>
                            <m:r>
                              <a:rPr lang="en-US" sz="1200" b="1" i="0">
                                <a:latin typeface="Cambria Math" panose="02040503050406030204" pitchFamily="18" charset="0"/>
                              </a:rPr>
                              <m:t>𝐒𝐒</m:t>
                            </m:r>
                          </m:e>
                          <m:sub>
                            <m:r>
                              <a:rPr lang="en-US" sz="1200" b="1" i="0">
                                <a:latin typeface="Cambria Math" panose="02040503050406030204" pitchFamily="18" charset="0"/>
                              </a:rPr>
                              <m:t>𝐲𝐲</m:t>
                            </m:r>
                          </m:sub>
                        </m:sSub>
                      </m:num>
                      <m:den>
                        <m:r>
                          <a:rPr lang="en-US" sz="1200" b="1" i="0">
                            <a:latin typeface="Cambria Math" panose="02040503050406030204" pitchFamily="18" charset="0"/>
                          </a:rPr>
                          <m:t>𝐧</m:t>
                        </m:r>
                        <m:r>
                          <a:rPr lang="en-US" sz="1200" b="1" i="0">
                            <a:latin typeface="Cambria Math" panose="02040503050406030204" pitchFamily="18" charset="0"/>
                          </a:rPr>
                          <m:t>−</m:t>
                        </m:r>
                        <m:r>
                          <a:rPr lang="en-US" sz="1200" b="1" i="0">
                            <a:latin typeface="Cambria Math" panose="02040503050406030204" pitchFamily="18" charset="0"/>
                          </a:rPr>
                          <m:t>𝟏</m:t>
                        </m:r>
                      </m:den>
                    </m:f>
                  </m:oMath>
                </m:oMathPara>
              </a14:m>
              <a:endParaRPr lang="en-US" sz="1200" b="1" i="0"/>
            </a:p>
          </xdr:txBody>
        </xdr:sp>
      </mc:Choice>
      <mc:Fallback xmlns="">
        <xdr:sp macro="" textlink="">
          <xdr:nvSpPr>
            <xdr:cNvPr id="3" name="TextBox 2"/>
            <xdr:cNvSpPr txBox="1"/>
          </xdr:nvSpPr>
          <xdr:spPr>
            <a:xfrm>
              <a:off x="1095375" y="1524000"/>
              <a:ext cx="761170" cy="41910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200" b="1" i="0">
                  <a:latin typeface="Cambria Math" panose="02040503050406030204" pitchFamily="18" charset="0"/>
                </a:rPr>
                <a:t>𝐬_𝐲^𝟐=〖𝐒𝐒〗_𝐲𝐲/(𝐧−𝟏)</a:t>
              </a:r>
              <a:endParaRPr lang="en-US" sz="1200" b="1" i="0"/>
            </a:p>
          </xdr:txBody>
        </xdr:sp>
      </mc:Fallback>
    </mc:AlternateContent>
    <xdr:clientData/>
  </xdr:oneCellAnchor>
  <xdr:oneCellAnchor>
    <xdr:from>
      <xdr:col>3</xdr:col>
      <xdr:colOff>180975</xdr:colOff>
      <xdr:row>9</xdr:row>
      <xdr:rowOff>0</xdr:rowOff>
    </xdr:from>
    <xdr:ext cx="761170" cy="419100"/>
    <mc:AlternateContent xmlns:mc="http://schemas.openxmlformats.org/markup-compatibility/2006" xmlns:a14="http://schemas.microsoft.com/office/drawing/2010/main">
      <mc:Choice Requires="a14">
        <xdr:sp macro="" textlink="">
          <xdr:nvSpPr>
            <xdr:cNvPr id="14" name="TextBox 13"/>
            <xdr:cNvSpPr txBox="1"/>
          </xdr:nvSpPr>
          <xdr:spPr>
            <a:xfrm>
              <a:off x="2009775" y="1495425"/>
              <a:ext cx="761170" cy="41910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US" sz="1200" b="1" i="1">
                            <a:latin typeface="Cambria Math" panose="02040503050406030204" pitchFamily="18" charset="0"/>
                          </a:rPr>
                        </m:ctrlPr>
                      </m:sSubSupPr>
                      <m:e>
                        <m:r>
                          <a:rPr lang="en-US" sz="1200" b="1" i="0">
                            <a:latin typeface="Cambria Math" panose="02040503050406030204" pitchFamily="18" charset="0"/>
                          </a:rPr>
                          <m:t>𝐬</m:t>
                        </m:r>
                      </m:e>
                      <m:sub>
                        <m:r>
                          <a:rPr lang="en-US" sz="1200" b="1" i="0">
                            <a:latin typeface="Cambria Math" panose="02040503050406030204" pitchFamily="18" charset="0"/>
                          </a:rPr>
                          <m:t>𝐱</m:t>
                        </m:r>
                      </m:sub>
                      <m:sup>
                        <m:r>
                          <a:rPr lang="en-US" sz="1200" b="1" i="0">
                            <a:latin typeface="Cambria Math" panose="02040503050406030204" pitchFamily="18" charset="0"/>
                          </a:rPr>
                          <m:t>𝟐</m:t>
                        </m:r>
                      </m:sup>
                    </m:sSubSup>
                    <m:r>
                      <a:rPr lang="en-US" sz="1200" b="1" i="0">
                        <a:latin typeface="Cambria Math" panose="02040503050406030204" pitchFamily="18" charset="0"/>
                      </a:rPr>
                      <m:t>=</m:t>
                    </m:r>
                    <m:f>
                      <m:fPr>
                        <m:ctrlPr>
                          <a:rPr lang="en-US" sz="1200" b="1" i="1">
                            <a:latin typeface="Cambria Math" panose="02040503050406030204" pitchFamily="18" charset="0"/>
                          </a:rPr>
                        </m:ctrlPr>
                      </m:fPr>
                      <m:num>
                        <m:sSub>
                          <m:sSubPr>
                            <m:ctrlPr>
                              <a:rPr lang="en-US" sz="1200" b="1" i="1">
                                <a:latin typeface="Cambria Math" panose="02040503050406030204" pitchFamily="18" charset="0"/>
                              </a:rPr>
                            </m:ctrlPr>
                          </m:sSubPr>
                          <m:e>
                            <m:r>
                              <a:rPr lang="en-US" sz="1200" b="1" i="0">
                                <a:latin typeface="Cambria Math" panose="02040503050406030204" pitchFamily="18" charset="0"/>
                              </a:rPr>
                              <m:t>𝐒𝐒</m:t>
                            </m:r>
                          </m:e>
                          <m:sub>
                            <m:r>
                              <a:rPr lang="en-US" sz="1200" b="1" i="0">
                                <a:latin typeface="Cambria Math" panose="02040503050406030204" pitchFamily="18" charset="0"/>
                              </a:rPr>
                              <m:t>𝐱𝐱</m:t>
                            </m:r>
                          </m:sub>
                        </m:sSub>
                      </m:num>
                      <m:den>
                        <m:r>
                          <a:rPr lang="en-US" sz="1200" b="1" i="0">
                            <a:latin typeface="Cambria Math" panose="02040503050406030204" pitchFamily="18" charset="0"/>
                          </a:rPr>
                          <m:t>𝐧</m:t>
                        </m:r>
                        <m:r>
                          <a:rPr lang="en-US" sz="1200" b="1" i="0">
                            <a:latin typeface="Cambria Math" panose="02040503050406030204" pitchFamily="18" charset="0"/>
                          </a:rPr>
                          <m:t>−</m:t>
                        </m:r>
                        <m:r>
                          <a:rPr lang="en-US" sz="1200" b="1" i="0">
                            <a:latin typeface="Cambria Math" panose="02040503050406030204" pitchFamily="18" charset="0"/>
                          </a:rPr>
                          <m:t>𝟏</m:t>
                        </m:r>
                      </m:den>
                    </m:f>
                  </m:oMath>
                </m:oMathPara>
              </a14:m>
              <a:endParaRPr lang="en-US" sz="1200" b="1" i="0"/>
            </a:p>
          </xdr:txBody>
        </xdr:sp>
      </mc:Choice>
      <mc:Fallback xmlns="">
        <xdr:sp macro="" textlink="">
          <xdr:nvSpPr>
            <xdr:cNvPr id="14" name="TextBox 13"/>
            <xdr:cNvSpPr txBox="1"/>
          </xdr:nvSpPr>
          <xdr:spPr>
            <a:xfrm>
              <a:off x="2009775" y="1495425"/>
              <a:ext cx="761170" cy="41910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200" b="1" i="0">
                  <a:latin typeface="Cambria Math" panose="02040503050406030204" pitchFamily="18" charset="0"/>
                </a:rPr>
                <a:t>𝐬_𝐱^𝟐=〖𝐒𝐒〗_𝐱𝐱/(𝐧−𝟏)</a:t>
              </a:r>
              <a:endParaRPr lang="en-US" sz="1200" b="1" i="0"/>
            </a:p>
          </xdr:txBody>
        </xdr:sp>
      </mc:Fallback>
    </mc:AlternateContent>
    <xdr:clientData/>
  </xdr:oneCellAnchor>
  <xdr:twoCellAnchor>
    <xdr:from>
      <xdr:col>4</xdr:col>
      <xdr:colOff>457200</xdr:colOff>
      <xdr:row>16</xdr:row>
      <xdr:rowOff>0</xdr:rowOff>
    </xdr:from>
    <xdr:to>
      <xdr:col>9</xdr:col>
      <xdr:colOff>180975</xdr:colOff>
      <xdr:row>21</xdr:row>
      <xdr:rowOff>76200</xdr:rowOff>
    </xdr:to>
    <xdr:sp macro="" textlink="">
      <xdr:nvSpPr>
        <xdr:cNvPr id="4" name="TextBox 3"/>
        <xdr:cNvSpPr txBox="1"/>
      </xdr:nvSpPr>
      <xdr:spPr>
        <a:xfrm>
          <a:off x="2895600" y="2667000"/>
          <a:ext cx="277177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The standard deviation of the residuals</a:t>
          </a:r>
          <a:r>
            <a:rPr lang="en-US" sz="1200" baseline="0">
              <a:latin typeface="Arial" panose="020B0604020202020204" pitchFamily="34" charset="0"/>
              <a:cs typeface="Arial" panose="020B0604020202020204" pitchFamily="34" charset="0"/>
            </a:rPr>
            <a:t> is also often called the </a:t>
          </a:r>
        </a:p>
        <a:p>
          <a:r>
            <a:rPr lang="en-US" sz="1200" b="1" baseline="0">
              <a:latin typeface="Arial" panose="020B0604020202020204" pitchFamily="34" charset="0"/>
              <a:cs typeface="Arial" panose="020B0604020202020204" pitchFamily="34" charset="0"/>
            </a:rPr>
            <a:t>standard error of the regression </a:t>
          </a:r>
          <a:r>
            <a:rPr lang="en-US" sz="1100" baseline="0">
              <a:latin typeface="Arial" panose="020B0604020202020204" pitchFamily="34" charset="0"/>
              <a:cs typeface="Arial" panose="020B0604020202020204" pitchFamily="34" charset="0"/>
            </a:rPr>
            <a:t>or </a:t>
          </a:r>
        </a:p>
        <a:p>
          <a:r>
            <a:rPr lang="en-US" sz="1200" b="1" baseline="0">
              <a:latin typeface="Arial" panose="020B0604020202020204" pitchFamily="34" charset="0"/>
              <a:cs typeface="Arial" panose="020B0604020202020204" pitchFamily="34" charset="0"/>
            </a:rPr>
            <a:t>root mean square error (RMSE)</a:t>
          </a:r>
          <a:endParaRPr lang="en-US" sz="1200" b="1">
            <a:latin typeface="Arial" panose="020B0604020202020204" pitchFamily="34" charset="0"/>
            <a:cs typeface="Arial" panose="020B0604020202020204" pitchFamily="34" charset="0"/>
          </a:endParaRPr>
        </a:p>
      </xdr:txBody>
    </xdr:sp>
    <xdr:clientData/>
  </xdr:twoCellAnchor>
  <xdr:oneCellAnchor>
    <xdr:from>
      <xdr:col>0</xdr:col>
      <xdr:colOff>47625</xdr:colOff>
      <xdr:row>12</xdr:row>
      <xdr:rowOff>28575</xdr:rowOff>
    </xdr:from>
    <xdr:ext cx="1457194" cy="250453"/>
    <mc:AlternateContent xmlns:mc="http://schemas.openxmlformats.org/markup-compatibility/2006" xmlns:a14="http://schemas.microsoft.com/office/drawing/2010/main">
      <mc:Choice Requires="a14">
        <xdr:sp macro="" textlink="">
          <xdr:nvSpPr>
            <xdr:cNvPr id="16" name="TextBox 15"/>
            <xdr:cNvSpPr txBox="1"/>
          </xdr:nvSpPr>
          <xdr:spPr>
            <a:xfrm>
              <a:off x="47625" y="2009775"/>
              <a:ext cx="1457194" cy="250453"/>
            </a:xfrm>
            <a:prstGeom prst="rect">
              <a:avLst/>
            </a:prstGeom>
            <a:solidFill>
              <a:schemeClr val="bg1"/>
            </a:solidFill>
            <a:ln>
              <a:solidFill>
                <a:srgbClr val="424242"/>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600" b="1" i="1">
                            <a:solidFill>
                              <a:srgbClr val="0000FF"/>
                            </a:solidFill>
                            <a:latin typeface="Cambria Math" panose="02040503050406030204" pitchFamily="18" charset="0"/>
                          </a:rPr>
                        </m:ctrlPr>
                      </m:sSubPr>
                      <m:e>
                        <m:r>
                          <a:rPr lang="en-US" sz="1600" b="1" i="0">
                            <a:solidFill>
                              <a:srgbClr val="0000FF"/>
                            </a:solidFill>
                            <a:latin typeface="Cambria Math" panose="02040503050406030204" pitchFamily="18" charset="0"/>
                          </a:rPr>
                          <m:t>𝐛</m:t>
                        </m:r>
                      </m:e>
                      <m:sub>
                        <m:r>
                          <a:rPr lang="en-US" sz="1600" b="1" i="0">
                            <a:solidFill>
                              <a:srgbClr val="0000FF"/>
                            </a:solidFill>
                            <a:latin typeface="Cambria Math" panose="02040503050406030204" pitchFamily="18" charset="0"/>
                          </a:rPr>
                          <m:t>𝟎</m:t>
                        </m:r>
                      </m:sub>
                    </m:sSub>
                    <m:r>
                      <a:rPr lang="en-US" sz="1600" b="1" i="0">
                        <a:solidFill>
                          <a:srgbClr val="0000FF"/>
                        </a:solidFill>
                        <a:latin typeface="Cambria Math" panose="02040503050406030204" pitchFamily="18" charset="0"/>
                        <a:ea typeface="Cambria Math" panose="02040503050406030204" pitchFamily="18" charset="0"/>
                      </a:rPr>
                      <m:t>= </m:t>
                    </m:r>
                    <m:acc>
                      <m:accPr>
                        <m:chr m:val="̅"/>
                        <m:ctrlPr>
                          <a:rPr lang="en-US" sz="1600" b="1" i="1">
                            <a:solidFill>
                              <a:srgbClr val="0000FF"/>
                            </a:solidFill>
                            <a:latin typeface="Cambria Math" panose="02040503050406030204" pitchFamily="18" charset="0"/>
                            <a:ea typeface="Cambria Math" panose="02040503050406030204" pitchFamily="18" charset="0"/>
                          </a:rPr>
                        </m:ctrlPr>
                      </m:accPr>
                      <m:e>
                        <m:r>
                          <a:rPr lang="en-US" sz="1600" b="1" i="0">
                            <a:solidFill>
                              <a:srgbClr val="0000FF"/>
                            </a:solidFill>
                            <a:latin typeface="Cambria Math" panose="02040503050406030204" pitchFamily="18" charset="0"/>
                            <a:ea typeface="Cambria Math" panose="02040503050406030204" pitchFamily="18" charset="0"/>
                          </a:rPr>
                          <m:t>𝐲</m:t>
                        </m:r>
                      </m:e>
                    </m:acc>
                    <m:r>
                      <a:rPr lang="en-US" sz="1600" b="1" i="0">
                        <a:solidFill>
                          <a:srgbClr val="0000FF"/>
                        </a:solidFill>
                        <a:latin typeface="Cambria Math" panose="02040503050406030204" pitchFamily="18" charset="0"/>
                        <a:ea typeface="Cambria Math" panose="02040503050406030204" pitchFamily="18" charset="0"/>
                      </a:rPr>
                      <m:t>−</m:t>
                    </m:r>
                    <m:sSub>
                      <m:sSubPr>
                        <m:ctrlPr>
                          <a:rPr lang="en-US" sz="1600" b="1" i="1">
                            <a:solidFill>
                              <a:srgbClr val="0000FF"/>
                            </a:solidFill>
                            <a:latin typeface="Cambria Math" panose="02040503050406030204" pitchFamily="18" charset="0"/>
                            <a:ea typeface="Cambria Math" panose="02040503050406030204" pitchFamily="18" charset="0"/>
                          </a:rPr>
                        </m:ctrlPr>
                      </m:sSubPr>
                      <m:e>
                        <m:r>
                          <a:rPr lang="en-US" sz="1600" b="1" i="0">
                            <a:solidFill>
                              <a:srgbClr val="0000FF"/>
                            </a:solidFill>
                            <a:latin typeface="Cambria Math" panose="02040503050406030204" pitchFamily="18" charset="0"/>
                            <a:ea typeface="Cambria Math" panose="02040503050406030204" pitchFamily="18" charset="0"/>
                          </a:rPr>
                          <m:t>𝐛</m:t>
                        </m:r>
                      </m:e>
                      <m:sub>
                        <m:r>
                          <a:rPr lang="en-US" sz="1600" b="1" i="0">
                            <a:solidFill>
                              <a:srgbClr val="0000FF"/>
                            </a:solidFill>
                            <a:latin typeface="Cambria Math" panose="02040503050406030204" pitchFamily="18" charset="0"/>
                            <a:ea typeface="Cambria Math" panose="02040503050406030204" pitchFamily="18" charset="0"/>
                          </a:rPr>
                          <m:t>𝟏</m:t>
                        </m:r>
                      </m:sub>
                    </m:sSub>
                    <m:r>
                      <a:rPr lang="en-US" sz="1600" b="1" i="0">
                        <a:solidFill>
                          <a:srgbClr val="0000FF"/>
                        </a:solidFill>
                        <a:latin typeface="Cambria Math" panose="02040503050406030204" pitchFamily="18" charset="0"/>
                        <a:ea typeface="Cambria Math" panose="02040503050406030204" pitchFamily="18" charset="0"/>
                      </a:rPr>
                      <m:t>∗</m:t>
                    </m:r>
                    <m:acc>
                      <m:accPr>
                        <m:chr m:val="̅"/>
                        <m:ctrlPr>
                          <a:rPr lang="en-US" sz="1600" b="1" i="1">
                            <a:solidFill>
                              <a:srgbClr val="0000FF"/>
                            </a:solidFill>
                            <a:latin typeface="Cambria Math" panose="02040503050406030204" pitchFamily="18" charset="0"/>
                            <a:ea typeface="Cambria Math" panose="02040503050406030204" pitchFamily="18" charset="0"/>
                          </a:rPr>
                        </m:ctrlPr>
                      </m:accPr>
                      <m:e>
                        <m:r>
                          <a:rPr lang="en-US" sz="1600" b="1" i="0">
                            <a:solidFill>
                              <a:srgbClr val="0000FF"/>
                            </a:solidFill>
                            <a:latin typeface="Cambria Math" panose="02040503050406030204" pitchFamily="18" charset="0"/>
                            <a:ea typeface="Cambria Math" panose="02040503050406030204" pitchFamily="18" charset="0"/>
                          </a:rPr>
                          <m:t>𝐱</m:t>
                        </m:r>
                      </m:e>
                    </m:acc>
                  </m:oMath>
                </m:oMathPara>
              </a14:m>
              <a:endParaRPr lang="en-US" sz="1600" b="1" i="0">
                <a:solidFill>
                  <a:srgbClr val="0000FF"/>
                </a:solidFill>
              </a:endParaRPr>
            </a:p>
          </xdr:txBody>
        </xdr:sp>
      </mc:Choice>
      <mc:Fallback xmlns="">
        <xdr:sp macro="" textlink="">
          <xdr:nvSpPr>
            <xdr:cNvPr id="16" name="TextBox 15"/>
            <xdr:cNvSpPr txBox="1"/>
          </xdr:nvSpPr>
          <xdr:spPr>
            <a:xfrm>
              <a:off x="47625" y="2009775"/>
              <a:ext cx="1457194" cy="250453"/>
            </a:xfrm>
            <a:prstGeom prst="rect">
              <a:avLst/>
            </a:prstGeom>
            <a:solidFill>
              <a:schemeClr val="bg1"/>
            </a:solidFill>
            <a:ln>
              <a:solidFill>
                <a:srgbClr val="424242"/>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b="1" i="0">
                  <a:solidFill>
                    <a:srgbClr val="0000FF"/>
                  </a:solidFill>
                  <a:latin typeface="Cambria Math" panose="02040503050406030204" pitchFamily="18" charset="0"/>
                </a:rPr>
                <a:t>𝐛_𝟎</a:t>
              </a:r>
              <a:r>
                <a:rPr lang="en-US" sz="1600" b="1" i="0">
                  <a:solidFill>
                    <a:srgbClr val="0000FF"/>
                  </a:solidFill>
                  <a:latin typeface="Cambria Math" panose="02040503050406030204" pitchFamily="18" charset="0"/>
                  <a:ea typeface="Cambria Math" panose="02040503050406030204" pitchFamily="18" charset="0"/>
                </a:rPr>
                <a:t>= 𝐲 ̅−𝐛_𝟏∗𝐱 ̅</a:t>
              </a:r>
              <a:endParaRPr lang="en-US" sz="1600" b="1" i="0">
                <a:solidFill>
                  <a:srgbClr val="0000FF"/>
                </a:solidFill>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1</xdr:row>
      <xdr:rowOff>19050</xdr:rowOff>
    </xdr:from>
    <xdr:to>
      <xdr:col>6</xdr:col>
      <xdr:colOff>171450</xdr:colOff>
      <xdr:row>4</xdr:row>
      <xdr:rowOff>9525</xdr:rowOff>
    </xdr:to>
    <xdr:sp macro="" textlink="">
      <xdr:nvSpPr>
        <xdr:cNvPr id="2" name="Text Box 6"/>
        <xdr:cNvSpPr txBox="1">
          <a:spLocks noChangeArrowheads="1"/>
        </xdr:cNvSpPr>
      </xdr:nvSpPr>
      <xdr:spPr bwMode="auto">
        <a:xfrm>
          <a:off x="9525" y="219075"/>
          <a:ext cx="3819525" cy="4762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1100" b="1" i="0" u="none" strike="noStrike" baseline="0">
              <a:solidFill>
                <a:srgbClr val="993366"/>
              </a:solidFill>
              <a:latin typeface="Arial"/>
              <a:cs typeface="Arial"/>
            </a:rPr>
            <a:t>Note that the least squares estimates are not based on any distributional assumptions.</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57150</xdr:rowOff>
        </xdr:from>
        <xdr:to>
          <xdr:col>6</xdr:col>
          <xdr:colOff>142875</xdr:colOff>
          <xdr:row>17</xdr:row>
          <xdr:rowOff>133350</xdr:rowOff>
        </xdr:to>
        <xdr:sp macro="" textlink="">
          <xdr:nvSpPr>
            <xdr:cNvPr id="274439" name="Object 7" hidden="1">
              <a:extLst>
                <a:ext uri="{63B3BB69-23CF-44E3-9099-C40C66FF867C}">
                  <a14:compatExt spid="_x0000_s2744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38100</xdr:rowOff>
        </xdr:from>
        <xdr:to>
          <xdr:col>7</xdr:col>
          <xdr:colOff>304800</xdr:colOff>
          <xdr:row>24</xdr:row>
          <xdr:rowOff>47625</xdr:rowOff>
        </xdr:to>
        <xdr:sp macro="" textlink="">
          <xdr:nvSpPr>
            <xdr:cNvPr id="274440" name="Object 8" hidden="1">
              <a:extLst>
                <a:ext uri="{63B3BB69-23CF-44E3-9099-C40C66FF867C}">
                  <a14:compatExt spid="_x0000_s2744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19050</xdr:colOff>
      <xdr:row>9</xdr:row>
      <xdr:rowOff>19050</xdr:rowOff>
    </xdr:from>
    <xdr:ext cx="1636795" cy="444994"/>
    <mc:AlternateContent xmlns:mc="http://schemas.openxmlformats.org/markup-compatibility/2006" xmlns:a14="http://schemas.microsoft.com/office/drawing/2010/main">
      <mc:Choice Requires="a14">
        <xdr:sp macro="" textlink="">
          <xdr:nvSpPr>
            <xdr:cNvPr id="3" name="TextBox 2"/>
            <xdr:cNvSpPr txBox="1"/>
          </xdr:nvSpPr>
          <xdr:spPr>
            <a:xfrm>
              <a:off x="19050" y="1619250"/>
              <a:ext cx="1636795" cy="44499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solidFill>
                          <a:srgbClr val="0000FF"/>
                        </a:solidFill>
                        <a:latin typeface="Cambria Math" panose="02040503050406030204" pitchFamily="18" charset="0"/>
                      </a:rPr>
                      <m:t>𝑠𝑒</m:t>
                    </m:r>
                    <m:r>
                      <a:rPr lang="en-US" sz="1400" b="0" i="1">
                        <a:solidFill>
                          <a:srgbClr val="0000FF"/>
                        </a:solidFill>
                        <a:latin typeface="Cambria Math" panose="02040503050406030204" pitchFamily="18" charset="0"/>
                      </a:rPr>
                      <m:t>(</m:t>
                    </m:r>
                    <m:sSub>
                      <m:sSubPr>
                        <m:ctrlPr>
                          <a:rPr lang="en-US" sz="1400" b="0" i="1">
                            <a:solidFill>
                              <a:srgbClr val="0000FF"/>
                            </a:solidFill>
                            <a:latin typeface="Cambria Math" panose="02040503050406030204" pitchFamily="18" charset="0"/>
                          </a:rPr>
                        </m:ctrlPr>
                      </m:sSubPr>
                      <m:e>
                        <m:r>
                          <a:rPr lang="en-US" sz="1400" b="0" i="1">
                            <a:solidFill>
                              <a:srgbClr val="0000FF"/>
                            </a:solidFill>
                            <a:latin typeface="Cambria Math" panose="02040503050406030204" pitchFamily="18" charset="0"/>
                          </a:rPr>
                          <m:t>𝑏</m:t>
                        </m:r>
                      </m:e>
                      <m:sub>
                        <m:r>
                          <a:rPr lang="en-US" sz="1400" b="0" i="1">
                            <a:solidFill>
                              <a:srgbClr val="0000FF"/>
                            </a:solidFill>
                            <a:latin typeface="Cambria Math" panose="02040503050406030204" pitchFamily="18" charset="0"/>
                          </a:rPr>
                          <m:t>1</m:t>
                        </m:r>
                      </m:sub>
                    </m:sSub>
                    <m:r>
                      <a:rPr lang="en-US" sz="1400" b="0" i="1">
                        <a:solidFill>
                          <a:srgbClr val="0000FF"/>
                        </a:solidFill>
                        <a:latin typeface="Cambria Math" panose="02040503050406030204" pitchFamily="18" charset="0"/>
                      </a:rPr>
                      <m:t>)=</m:t>
                    </m:r>
                    <m:f>
                      <m:fPr>
                        <m:ctrlPr>
                          <a:rPr lang="en-US" sz="1400" b="0" i="1">
                            <a:solidFill>
                              <a:srgbClr val="0000FF"/>
                            </a:solidFill>
                            <a:latin typeface="Cambria Math" panose="02040503050406030204" pitchFamily="18" charset="0"/>
                          </a:rPr>
                        </m:ctrlPr>
                      </m:fPr>
                      <m:num>
                        <m:sSub>
                          <m:sSubPr>
                            <m:ctrlPr>
                              <a:rPr lang="en-US" sz="1400" b="0" i="1">
                                <a:solidFill>
                                  <a:srgbClr val="0000FF"/>
                                </a:solidFill>
                                <a:latin typeface="Cambria Math" panose="02040503050406030204" pitchFamily="18" charset="0"/>
                              </a:rPr>
                            </m:ctrlPr>
                          </m:sSubPr>
                          <m:e>
                            <m:r>
                              <a:rPr lang="en-US" sz="1400" b="0" i="1">
                                <a:solidFill>
                                  <a:srgbClr val="0000FF"/>
                                </a:solidFill>
                                <a:latin typeface="Cambria Math" panose="02040503050406030204" pitchFamily="18" charset="0"/>
                              </a:rPr>
                              <m:t>𝑠</m:t>
                            </m:r>
                          </m:e>
                          <m:sub>
                            <m:r>
                              <a:rPr lang="en-US" sz="1400" b="0" i="1">
                                <a:solidFill>
                                  <a:srgbClr val="0000FF"/>
                                </a:solidFill>
                                <a:latin typeface="Cambria Math" panose="02040503050406030204" pitchFamily="18" charset="0"/>
                              </a:rPr>
                              <m:t>𝑒</m:t>
                            </m:r>
                          </m:sub>
                        </m:sSub>
                      </m:num>
                      <m:den>
                        <m:rad>
                          <m:radPr>
                            <m:degHide m:val="on"/>
                            <m:ctrlPr>
                              <a:rPr lang="en-US" sz="1400" b="0" i="1">
                                <a:solidFill>
                                  <a:srgbClr val="0000FF"/>
                                </a:solidFill>
                                <a:latin typeface="Cambria Math" panose="02040503050406030204" pitchFamily="18" charset="0"/>
                              </a:rPr>
                            </m:ctrlPr>
                          </m:radPr>
                          <m:deg/>
                          <m:e>
                            <m:r>
                              <a:rPr lang="en-US" sz="1400" b="0" i="1">
                                <a:solidFill>
                                  <a:srgbClr val="0000FF"/>
                                </a:solidFill>
                                <a:latin typeface="Cambria Math" panose="02040503050406030204" pitchFamily="18" charset="0"/>
                              </a:rPr>
                              <m:t>𝑛</m:t>
                            </m:r>
                            <m:r>
                              <a:rPr lang="en-US" sz="1400" b="0" i="1">
                                <a:solidFill>
                                  <a:srgbClr val="0000FF"/>
                                </a:solidFill>
                                <a:latin typeface="Cambria Math" panose="02040503050406030204" pitchFamily="18" charset="0"/>
                              </a:rPr>
                              <m:t>−1</m:t>
                            </m:r>
                          </m:e>
                        </m:rad>
                      </m:den>
                    </m:f>
                    <m:r>
                      <a:rPr lang="en-US" sz="1400" b="0" i="1">
                        <a:solidFill>
                          <a:srgbClr val="0000FF"/>
                        </a:solidFill>
                        <a:latin typeface="Cambria Math" panose="02040503050406030204" pitchFamily="18" charset="0"/>
                        <a:ea typeface="Cambria Math" panose="02040503050406030204" pitchFamily="18" charset="0"/>
                      </a:rPr>
                      <m:t>∗</m:t>
                    </m:r>
                    <m:f>
                      <m:fPr>
                        <m:ctrlPr>
                          <a:rPr lang="en-US" sz="1400" b="0" i="1">
                            <a:solidFill>
                              <a:srgbClr val="0000FF"/>
                            </a:solidFill>
                            <a:latin typeface="Cambria Math" panose="02040503050406030204" pitchFamily="18" charset="0"/>
                            <a:ea typeface="Cambria Math" panose="02040503050406030204" pitchFamily="18" charset="0"/>
                          </a:rPr>
                        </m:ctrlPr>
                      </m:fPr>
                      <m:num>
                        <m:r>
                          <a:rPr lang="en-US" sz="1400" b="0" i="1">
                            <a:solidFill>
                              <a:srgbClr val="0000FF"/>
                            </a:solidFill>
                            <a:latin typeface="Cambria Math" panose="02040503050406030204" pitchFamily="18" charset="0"/>
                            <a:ea typeface="Cambria Math" panose="02040503050406030204" pitchFamily="18" charset="0"/>
                          </a:rPr>
                          <m:t>1</m:t>
                        </m:r>
                      </m:num>
                      <m:den>
                        <m:sSub>
                          <m:sSubPr>
                            <m:ctrlPr>
                              <a:rPr lang="en-US" sz="1400" b="0" i="1">
                                <a:solidFill>
                                  <a:srgbClr val="0000FF"/>
                                </a:solidFill>
                                <a:latin typeface="Cambria Math" panose="02040503050406030204" pitchFamily="18" charset="0"/>
                                <a:ea typeface="Cambria Math" panose="02040503050406030204" pitchFamily="18" charset="0"/>
                              </a:rPr>
                            </m:ctrlPr>
                          </m:sSubPr>
                          <m:e>
                            <m:r>
                              <a:rPr lang="en-US" sz="1400" b="0" i="1">
                                <a:solidFill>
                                  <a:srgbClr val="0000FF"/>
                                </a:solidFill>
                                <a:latin typeface="Cambria Math" panose="02040503050406030204" pitchFamily="18" charset="0"/>
                                <a:ea typeface="Cambria Math" panose="02040503050406030204" pitchFamily="18" charset="0"/>
                              </a:rPr>
                              <m:t>𝑠</m:t>
                            </m:r>
                          </m:e>
                          <m:sub>
                            <m:r>
                              <a:rPr lang="en-US" sz="1400" b="0" i="1">
                                <a:solidFill>
                                  <a:srgbClr val="0000FF"/>
                                </a:solidFill>
                                <a:latin typeface="Cambria Math" panose="02040503050406030204" pitchFamily="18" charset="0"/>
                                <a:ea typeface="Cambria Math" panose="02040503050406030204" pitchFamily="18" charset="0"/>
                              </a:rPr>
                              <m:t>𝑥</m:t>
                            </m:r>
                          </m:sub>
                        </m:sSub>
                      </m:den>
                    </m:f>
                  </m:oMath>
                </m:oMathPara>
              </a14:m>
              <a:endParaRPr lang="en-US" sz="1400">
                <a:solidFill>
                  <a:srgbClr val="0000FF"/>
                </a:solidFill>
              </a:endParaRPr>
            </a:p>
          </xdr:txBody>
        </xdr:sp>
      </mc:Choice>
      <mc:Fallback xmlns="">
        <xdr:sp macro="" textlink="">
          <xdr:nvSpPr>
            <xdr:cNvPr id="3" name="TextBox 2"/>
            <xdr:cNvSpPr txBox="1"/>
          </xdr:nvSpPr>
          <xdr:spPr>
            <a:xfrm>
              <a:off x="19050" y="1619250"/>
              <a:ext cx="1636795" cy="44499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b="0" i="0">
                  <a:solidFill>
                    <a:srgbClr val="0000FF"/>
                  </a:solidFill>
                  <a:latin typeface="Cambria Math" panose="02040503050406030204" pitchFamily="18" charset="0"/>
                </a:rPr>
                <a:t>𝑠𝑒(𝑏_1)=𝑠_𝑒/√(𝑛−1)</a:t>
              </a:r>
              <a:r>
                <a:rPr lang="en-US" sz="1400" b="0" i="0">
                  <a:solidFill>
                    <a:srgbClr val="0000FF"/>
                  </a:solidFill>
                  <a:latin typeface="Cambria Math" panose="02040503050406030204" pitchFamily="18" charset="0"/>
                  <a:ea typeface="Cambria Math" panose="02040503050406030204" pitchFamily="18" charset="0"/>
                </a:rPr>
                <a:t>∗1/𝑠_𝑥 </a:t>
              </a:r>
              <a:endParaRPr lang="en-US" sz="1400">
                <a:solidFill>
                  <a:srgbClr val="0000FF"/>
                </a:solidFill>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0</xdr:col>
      <xdr:colOff>19050</xdr:colOff>
      <xdr:row>4</xdr:row>
      <xdr:rowOff>47626</xdr:rowOff>
    </xdr:from>
    <xdr:to>
      <xdr:col>14</xdr:col>
      <xdr:colOff>533400</xdr:colOff>
      <xdr:row>30</xdr:row>
      <xdr:rowOff>76201</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10</xdr:col>
      <xdr:colOff>57150</xdr:colOff>
      <xdr:row>6</xdr:row>
      <xdr:rowOff>114300</xdr:rowOff>
    </xdr:to>
    <xdr:sp macro="" textlink="">
      <xdr:nvSpPr>
        <xdr:cNvPr id="4" name="TextBox 3"/>
        <xdr:cNvSpPr txBox="1"/>
      </xdr:nvSpPr>
      <xdr:spPr>
        <a:xfrm>
          <a:off x="38100" y="38100"/>
          <a:ext cx="818197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Confidence Intervals</a:t>
          </a:r>
          <a:r>
            <a:rPr lang="en-US" sz="1100" baseline="0"/>
            <a:t> for  the response Y given a value of the predictor X ( I prefer using x</a:t>
          </a:r>
          <a:r>
            <a:rPr lang="en-US" sz="1100" baseline="-25000"/>
            <a:t>0</a:t>
          </a:r>
          <a:r>
            <a:rPr lang="en-US" sz="1100" baseline="0"/>
            <a:t> as the given value while the text uses x</a:t>
          </a:r>
          <a:r>
            <a:rPr lang="en-US" sz="1100" baseline="-25000">
              <a:latin typeface="Calibri"/>
            </a:rPr>
            <a:t>new</a:t>
          </a:r>
          <a:r>
            <a:rPr lang="en-US" sz="1100" baseline="0"/>
            <a:t>)</a:t>
          </a:r>
        </a:p>
        <a:p>
          <a:endParaRPr lang="en-US" sz="1100" baseline="0"/>
        </a:p>
        <a:p>
          <a:r>
            <a:rPr lang="en-US" sz="1100" baseline="0"/>
            <a:t>It is important to note the difference between finding a confidence interval for </a:t>
          </a:r>
          <a:r>
            <a:rPr lang="en-US" sz="1100" b="1" baseline="0">
              <a:solidFill>
                <a:srgbClr val="0000FF"/>
              </a:solidFill>
            </a:rPr>
            <a:t>the mean value of Y also referred to as the expected value of y, E(Y|X)</a:t>
          </a:r>
          <a:r>
            <a:rPr lang="en-US" sz="1100" baseline="0"/>
            <a:t>, and finding a confidence interval for </a:t>
          </a:r>
          <a:r>
            <a:rPr lang="en-US" sz="1100" b="1" baseline="0">
              <a:solidFill>
                <a:schemeClr val="accent6">
                  <a:lumMod val="50000"/>
                </a:schemeClr>
              </a:solidFill>
            </a:rPr>
            <a:t>an individual value of Y given the value of X</a:t>
          </a:r>
          <a:r>
            <a:rPr lang="en-US" sz="1100" baseline="0"/>
            <a:t>.    Y^(X) is used as the center of each interval; however, the standard error is different as shown below.</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142875</xdr:colOff>
          <xdr:row>12</xdr:row>
          <xdr:rowOff>28575</xdr:rowOff>
        </xdr:from>
        <xdr:to>
          <xdr:col>2</xdr:col>
          <xdr:colOff>704850</xdr:colOff>
          <xdr:row>14</xdr:row>
          <xdr:rowOff>38100</xdr:rowOff>
        </xdr:to>
        <xdr:sp macro="" textlink="">
          <xdr:nvSpPr>
            <xdr:cNvPr id="245761" name="Object 1" hidden="1">
              <a:extLst>
                <a:ext uri="{63B3BB69-23CF-44E3-9099-C40C66FF867C}">
                  <a14:compatExt spid="_x0000_s2457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11</xdr:row>
          <xdr:rowOff>57150</xdr:rowOff>
        </xdr:from>
        <xdr:to>
          <xdr:col>9</xdr:col>
          <xdr:colOff>361950</xdr:colOff>
          <xdr:row>13</xdr:row>
          <xdr:rowOff>85725</xdr:rowOff>
        </xdr:to>
        <xdr:sp macro="" textlink="">
          <xdr:nvSpPr>
            <xdr:cNvPr id="245762" name="Object 2" hidden="1">
              <a:extLst>
                <a:ext uri="{63B3BB69-23CF-44E3-9099-C40C66FF867C}">
                  <a14:compatExt spid="_x0000_s24576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12</xdr:row>
          <xdr:rowOff>85725</xdr:rowOff>
        </xdr:from>
        <xdr:to>
          <xdr:col>3</xdr:col>
          <xdr:colOff>419100</xdr:colOff>
          <xdr:row>13</xdr:row>
          <xdr:rowOff>114300</xdr:rowOff>
        </xdr:to>
        <xdr:sp macro="" textlink="">
          <xdr:nvSpPr>
            <xdr:cNvPr id="245763" name="Object 3" hidden="1">
              <a:extLst>
                <a:ext uri="{63B3BB69-23CF-44E3-9099-C40C66FF867C}">
                  <a14:compatExt spid="_x0000_s24576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xdr:row>
          <xdr:rowOff>152400</xdr:rowOff>
        </xdr:from>
        <xdr:to>
          <xdr:col>7</xdr:col>
          <xdr:colOff>238125</xdr:colOff>
          <xdr:row>15</xdr:row>
          <xdr:rowOff>95250</xdr:rowOff>
        </xdr:to>
        <xdr:sp macro="" textlink="">
          <xdr:nvSpPr>
            <xdr:cNvPr id="245764" name="Object 4" hidden="1">
              <a:extLst>
                <a:ext uri="{63B3BB69-23CF-44E3-9099-C40C66FF867C}">
                  <a14:compatExt spid="_x0000_s2457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28575</xdr:rowOff>
        </xdr:from>
        <xdr:to>
          <xdr:col>0</xdr:col>
          <xdr:colOff>666750</xdr:colOff>
          <xdr:row>11</xdr:row>
          <xdr:rowOff>0</xdr:rowOff>
        </xdr:to>
        <xdr:sp macro="" textlink="">
          <xdr:nvSpPr>
            <xdr:cNvPr id="245765" name="Object 5" hidden="1">
              <a:extLst>
                <a:ext uri="{63B3BB69-23CF-44E3-9099-C40C66FF867C}">
                  <a14:compatExt spid="_x0000_s2457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247650</xdr:colOff>
      <xdr:row>11</xdr:row>
      <xdr:rowOff>28575</xdr:rowOff>
    </xdr:from>
    <xdr:ext cx="65" cy="172227"/>
    <xdr:sp macro="" textlink="">
      <xdr:nvSpPr>
        <xdr:cNvPr id="9" name="TextBox 8"/>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19050</xdr:colOff>
      <xdr:row>17</xdr:row>
      <xdr:rowOff>57150</xdr:rowOff>
    </xdr:from>
    <xdr:ext cx="3323602" cy="727507"/>
    <mc:AlternateContent xmlns:mc="http://schemas.openxmlformats.org/markup-compatibility/2006" xmlns:a14="http://schemas.microsoft.com/office/drawing/2010/main">
      <mc:Choice Requires="a14">
        <xdr:sp macro="" textlink="">
          <xdr:nvSpPr>
            <xdr:cNvPr id="10" name="TextBox 9"/>
            <xdr:cNvSpPr txBox="1"/>
          </xdr:nvSpPr>
          <xdr:spPr>
            <a:xfrm>
              <a:off x="3771900" y="2895600"/>
              <a:ext cx="3323602"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600" b="1" i="1">
                        <a:solidFill>
                          <a:schemeClr val="accent6">
                            <a:lumMod val="50000"/>
                          </a:schemeClr>
                        </a:solidFill>
                        <a:latin typeface="Cambria Math" panose="02040503050406030204" pitchFamily="18" charset="0"/>
                      </a:rPr>
                      <m:t>𝒔𝒆</m:t>
                    </m:r>
                    <m:r>
                      <a:rPr lang="en-US" sz="1600" b="1" i="1">
                        <a:solidFill>
                          <a:schemeClr val="accent6">
                            <a:lumMod val="50000"/>
                          </a:schemeClr>
                        </a:solidFill>
                        <a:latin typeface="Cambria Math" panose="02040503050406030204" pitchFamily="18" charset="0"/>
                      </a:rPr>
                      <m:t> </m:t>
                    </m:r>
                    <m:d>
                      <m:dPr>
                        <m:ctrlPr>
                          <a:rPr lang="en-US" sz="1600" b="1" i="1">
                            <a:solidFill>
                              <a:schemeClr val="accent6">
                                <a:lumMod val="50000"/>
                              </a:schemeClr>
                            </a:solidFill>
                            <a:latin typeface="Cambria Math" panose="02040503050406030204" pitchFamily="18" charset="0"/>
                          </a:rPr>
                        </m:ctrlPr>
                      </m:dPr>
                      <m:e>
                        <m:sSub>
                          <m:sSubPr>
                            <m:ctrlPr>
                              <a:rPr lang="en-US" sz="1600" b="1" i="1">
                                <a:solidFill>
                                  <a:schemeClr val="accent6">
                                    <a:lumMod val="50000"/>
                                  </a:schemeClr>
                                </a:solidFill>
                                <a:latin typeface="Cambria Math" panose="02040503050406030204" pitchFamily="18" charset="0"/>
                              </a:rPr>
                            </m:ctrlPr>
                          </m:sSubPr>
                          <m:e>
                            <m:acc>
                              <m:accPr>
                                <m:chr m:val="̂"/>
                                <m:ctrlPr>
                                  <a:rPr lang="en-US" sz="1600" b="1" i="1">
                                    <a:solidFill>
                                      <a:schemeClr val="accent6">
                                        <a:lumMod val="50000"/>
                                      </a:schemeClr>
                                    </a:solidFill>
                                    <a:latin typeface="Cambria Math" panose="02040503050406030204" pitchFamily="18" charset="0"/>
                                  </a:rPr>
                                </m:ctrlPr>
                              </m:accPr>
                              <m:e>
                                <m:r>
                                  <a:rPr lang="en-US" sz="1600" b="1" i="1">
                                    <a:solidFill>
                                      <a:schemeClr val="accent6">
                                        <a:lumMod val="50000"/>
                                      </a:schemeClr>
                                    </a:solidFill>
                                    <a:effectLst/>
                                    <a:latin typeface="Cambria Math" panose="02040503050406030204" pitchFamily="18" charset="0"/>
                                    <a:ea typeface="+mn-ea"/>
                                    <a:cs typeface="+mn-cs"/>
                                  </a:rPr>
                                  <m:t>𝒚</m:t>
                                </m:r>
                              </m:e>
                            </m:acc>
                          </m:e>
                          <m:sub>
                            <m:r>
                              <a:rPr lang="en-US" sz="1600" b="1" i="1">
                                <a:solidFill>
                                  <a:schemeClr val="accent6">
                                    <a:lumMod val="50000"/>
                                  </a:schemeClr>
                                </a:solidFill>
                                <a:latin typeface="Cambria Math" panose="02040503050406030204" pitchFamily="18" charset="0"/>
                              </a:rPr>
                              <m:t>𝒏𝒆𝒘</m:t>
                            </m:r>
                          </m:sub>
                        </m:sSub>
                      </m:e>
                    </m:d>
                    <m:r>
                      <a:rPr lang="en-US" sz="1600" b="1" i="1">
                        <a:solidFill>
                          <a:schemeClr val="accent6">
                            <a:lumMod val="50000"/>
                          </a:schemeClr>
                        </a:solidFill>
                        <a:latin typeface="Cambria Math" panose="02040503050406030204" pitchFamily="18" charset="0"/>
                        <a:ea typeface="Cambria Math" panose="02040503050406030204" pitchFamily="18" charset="0"/>
                      </a:rPr>
                      <m:t>=</m:t>
                    </m:r>
                    <m:sSub>
                      <m:sSubPr>
                        <m:ctrlPr>
                          <a:rPr lang="en-US" sz="1600" b="1" i="1">
                            <a:solidFill>
                              <a:schemeClr val="accent6">
                                <a:lumMod val="50000"/>
                              </a:schemeClr>
                            </a:solidFill>
                            <a:latin typeface="Cambria Math" panose="02040503050406030204" pitchFamily="18" charset="0"/>
                            <a:ea typeface="Cambria Math" panose="02040503050406030204" pitchFamily="18" charset="0"/>
                          </a:rPr>
                        </m:ctrlPr>
                      </m:sSubPr>
                      <m:e>
                        <m:r>
                          <a:rPr lang="en-US" sz="1600" b="1" i="1">
                            <a:solidFill>
                              <a:schemeClr val="accent6">
                                <a:lumMod val="50000"/>
                              </a:schemeClr>
                            </a:solidFill>
                            <a:latin typeface="Cambria Math" panose="02040503050406030204" pitchFamily="18" charset="0"/>
                            <a:ea typeface="Cambria Math" panose="02040503050406030204" pitchFamily="18" charset="0"/>
                          </a:rPr>
                          <m:t>𝒔</m:t>
                        </m:r>
                      </m:e>
                      <m:sub>
                        <m:r>
                          <a:rPr lang="en-US" sz="1600" b="1" i="1">
                            <a:solidFill>
                              <a:schemeClr val="accent6">
                                <a:lumMod val="50000"/>
                              </a:schemeClr>
                            </a:solidFill>
                            <a:latin typeface="Cambria Math" panose="02040503050406030204" pitchFamily="18" charset="0"/>
                            <a:ea typeface="Cambria Math" panose="02040503050406030204" pitchFamily="18" charset="0"/>
                          </a:rPr>
                          <m:t>𝒆</m:t>
                        </m:r>
                      </m:sub>
                    </m:sSub>
                    <m:rad>
                      <m:radPr>
                        <m:degHide m:val="on"/>
                        <m:ctrlPr>
                          <a:rPr lang="en-US" sz="1600" b="1" i="1">
                            <a:solidFill>
                              <a:schemeClr val="accent6">
                                <a:lumMod val="50000"/>
                              </a:schemeClr>
                            </a:solidFill>
                            <a:latin typeface="Cambria Math" panose="02040503050406030204" pitchFamily="18" charset="0"/>
                            <a:ea typeface="Cambria Math" panose="02040503050406030204" pitchFamily="18" charset="0"/>
                          </a:rPr>
                        </m:ctrlPr>
                      </m:radPr>
                      <m:deg/>
                      <m:e>
                        <m:r>
                          <a:rPr lang="en-US" sz="1600" b="1" i="1">
                            <a:solidFill>
                              <a:schemeClr val="accent6">
                                <a:lumMod val="50000"/>
                              </a:schemeClr>
                            </a:solidFill>
                            <a:latin typeface="Cambria Math" panose="02040503050406030204" pitchFamily="18" charset="0"/>
                            <a:ea typeface="Cambria Math" panose="02040503050406030204" pitchFamily="18" charset="0"/>
                          </a:rPr>
                          <m:t>𝟏</m:t>
                        </m:r>
                        <m:r>
                          <a:rPr lang="en-US" sz="1600" b="1" i="1">
                            <a:solidFill>
                              <a:schemeClr val="accent6">
                                <a:lumMod val="50000"/>
                              </a:schemeClr>
                            </a:solidFill>
                            <a:latin typeface="Cambria Math" panose="02040503050406030204" pitchFamily="18" charset="0"/>
                            <a:ea typeface="Cambria Math" panose="02040503050406030204" pitchFamily="18" charset="0"/>
                          </a:rPr>
                          <m:t>+</m:t>
                        </m:r>
                        <m:f>
                          <m:fPr>
                            <m:ctrlPr>
                              <a:rPr lang="en-US" sz="1600" b="1" i="1">
                                <a:solidFill>
                                  <a:schemeClr val="accent6">
                                    <a:lumMod val="50000"/>
                                  </a:schemeClr>
                                </a:solidFill>
                                <a:latin typeface="Cambria Math" panose="02040503050406030204" pitchFamily="18" charset="0"/>
                                <a:ea typeface="Cambria Math" panose="02040503050406030204" pitchFamily="18" charset="0"/>
                              </a:rPr>
                            </m:ctrlPr>
                          </m:fPr>
                          <m:num>
                            <m:r>
                              <a:rPr lang="en-US" sz="1600" b="1" i="1">
                                <a:solidFill>
                                  <a:schemeClr val="accent6">
                                    <a:lumMod val="50000"/>
                                  </a:schemeClr>
                                </a:solidFill>
                                <a:latin typeface="Cambria Math" panose="02040503050406030204" pitchFamily="18" charset="0"/>
                                <a:ea typeface="Cambria Math" panose="02040503050406030204" pitchFamily="18" charset="0"/>
                              </a:rPr>
                              <m:t>𝟏</m:t>
                            </m:r>
                          </m:num>
                          <m:den>
                            <m:r>
                              <a:rPr lang="en-US" sz="1600" b="1" i="1">
                                <a:solidFill>
                                  <a:schemeClr val="accent6">
                                    <a:lumMod val="50000"/>
                                  </a:schemeClr>
                                </a:solidFill>
                                <a:latin typeface="Cambria Math" panose="02040503050406030204" pitchFamily="18" charset="0"/>
                                <a:ea typeface="Cambria Math" panose="02040503050406030204" pitchFamily="18" charset="0"/>
                              </a:rPr>
                              <m:t>𝒏</m:t>
                            </m:r>
                          </m:den>
                        </m:f>
                        <m:r>
                          <a:rPr lang="en-US" sz="1600" b="1" i="1">
                            <a:solidFill>
                              <a:schemeClr val="accent6">
                                <a:lumMod val="50000"/>
                              </a:schemeClr>
                            </a:solidFill>
                            <a:latin typeface="Cambria Math" panose="02040503050406030204" pitchFamily="18" charset="0"/>
                            <a:ea typeface="Cambria Math" panose="02040503050406030204" pitchFamily="18" charset="0"/>
                          </a:rPr>
                          <m:t>+</m:t>
                        </m:r>
                        <m:f>
                          <m:fPr>
                            <m:ctrlPr>
                              <a:rPr lang="en-US" sz="1600" b="1" i="1">
                                <a:solidFill>
                                  <a:schemeClr val="accent6">
                                    <a:lumMod val="50000"/>
                                  </a:schemeClr>
                                </a:solidFill>
                                <a:latin typeface="Cambria Math" panose="02040503050406030204" pitchFamily="18" charset="0"/>
                                <a:ea typeface="Cambria Math" panose="02040503050406030204" pitchFamily="18" charset="0"/>
                              </a:rPr>
                            </m:ctrlPr>
                          </m:fPr>
                          <m:num>
                            <m:sSup>
                              <m:sSupPr>
                                <m:ctrlPr>
                                  <a:rPr lang="en-US" sz="1600" b="1" i="1">
                                    <a:solidFill>
                                      <a:schemeClr val="accent6">
                                        <a:lumMod val="50000"/>
                                      </a:schemeClr>
                                    </a:solidFill>
                                    <a:latin typeface="Cambria Math" panose="02040503050406030204" pitchFamily="18" charset="0"/>
                                    <a:ea typeface="Cambria Math" panose="02040503050406030204" pitchFamily="18" charset="0"/>
                                  </a:rPr>
                                </m:ctrlPr>
                              </m:sSupPr>
                              <m:e>
                                <m:r>
                                  <a:rPr lang="en-US" sz="1600" b="1" i="1">
                                    <a:solidFill>
                                      <a:schemeClr val="accent6">
                                        <a:lumMod val="50000"/>
                                      </a:schemeClr>
                                    </a:solidFill>
                                    <a:latin typeface="Cambria Math" panose="02040503050406030204" pitchFamily="18" charset="0"/>
                                    <a:ea typeface="Cambria Math" panose="02040503050406030204" pitchFamily="18" charset="0"/>
                                  </a:rPr>
                                  <m:t>(</m:t>
                                </m:r>
                                <m:sSub>
                                  <m:sSubPr>
                                    <m:ctrlPr>
                                      <a:rPr lang="en-US" sz="1600" b="1" i="1">
                                        <a:solidFill>
                                          <a:schemeClr val="accent6">
                                            <a:lumMod val="50000"/>
                                          </a:schemeClr>
                                        </a:solidFill>
                                        <a:latin typeface="Cambria Math" panose="02040503050406030204" pitchFamily="18" charset="0"/>
                                        <a:ea typeface="Cambria Math" panose="02040503050406030204" pitchFamily="18" charset="0"/>
                                      </a:rPr>
                                    </m:ctrlPr>
                                  </m:sSubPr>
                                  <m:e>
                                    <m:r>
                                      <a:rPr lang="en-US" sz="1600" b="1" i="1">
                                        <a:solidFill>
                                          <a:schemeClr val="accent6">
                                            <a:lumMod val="50000"/>
                                          </a:schemeClr>
                                        </a:solidFill>
                                        <a:latin typeface="Cambria Math" panose="02040503050406030204" pitchFamily="18" charset="0"/>
                                        <a:ea typeface="Cambria Math" panose="02040503050406030204" pitchFamily="18" charset="0"/>
                                      </a:rPr>
                                      <m:t>𝒙</m:t>
                                    </m:r>
                                  </m:e>
                                  <m:sub>
                                    <m:r>
                                      <a:rPr lang="en-US" sz="1600" b="1" i="1">
                                        <a:solidFill>
                                          <a:schemeClr val="accent6">
                                            <a:lumMod val="50000"/>
                                          </a:schemeClr>
                                        </a:solidFill>
                                        <a:latin typeface="Cambria Math" panose="02040503050406030204" pitchFamily="18" charset="0"/>
                                        <a:ea typeface="Cambria Math" panose="02040503050406030204" pitchFamily="18" charset="0"/>
                                      </a:rPr>
                                      <m:t>𝒏𝒆𝒘</m:t>
                                    </m:r>
                                  </m:sub>
                                </m:sSub>
                                <m:r>
                                  <a:rPr lang="en-US" sz="1600" b="1" i="1">
                                    <a:solidFill>
                                      <a:schemeClr val="accent6">
                                        <a:lumMod val="50000"/>
                                      </a:schemeClr>
                                    </a:solidFill>
                                    <a:latin typeface="Cambria Math" panose="02040503050406030204" pitchFamily="18" charset="0"/>
                                    <a:ea typeface="Cambria Math" panose="02040503050406030204" pitchFamily="18" charset="0"/>
                                  </a:rPr>
                                  <m:t>−</m:t>
                                </m:r>
                                <m:acc>
                                  <m:accPr>
                                    <m:chr m:val="̅"/>
                                    <m:ctrlPr>
                                      <a:rPr lang="en-US" sz="1600" b="1" i="1">
                                        <a:solidFill>
                                          <a:schemeClr val="accent6">
                                            <a:lumMod val="50000"/>
                                          </a:schemeClr>
                                        </a:solidFill>
                                        <a:latin typeface="Cambria Math" panose="02040503050406030204" pitchFamily="18" charset="0"/>
                                        <a:ea typeface="Cambria Math" panose="02040503050406030204" pitchFamily="18" charset="0"/>
                                      </a:rPr>
                                    </m:ctrlPr>
                                  </m:accPr>
                                  <m:e>
                                    <m:r>
                                      <a:rPr lang="en-US" sz="1600" b="1" i="1">
                                        <a:solidFill>
                                          <a:schemeClr val="accent6">
                                            <a:lumMod val="50000"/>
                                          </a:schemeClr>
                                        </a:solidFill>
                                        <a:latin typeface="Cambria Math" panose="02040503050406030204" pitchFamily="18" charset="0"/>
                                        <a:ea typeface="Cambria Math" panose="02040503050406030204" pitchFamily="18" charset="0"/>
                                      </a:rPr>
                                      <m:t>𝒙</m:t>
                                    </m:r>
                                  </m:e>
                                </m:acc>
                                <m:r>
                                  <a:rPr lang="en-US" sz="1600" b="1" i="1">
                                    <a:solidFill>
                                      <a:schemeClr val="accent6">
                                        <a:lumMod val="50000"/>
                                      </a:schemeClr>
                                    </a:solidFill>
                                    <a:latin typeface="Cambria Math" panose="02040503050406030204" pitchFamily="18" charset="0"/>
                                    <a:ea typeface="Cambria Math" panose="02040503050406030204" pitchFamily="18" charset="0"/>
                                  </a:rPr>
                                  <m:t>)</m:t>
                                </m:r>
                              </m:e>
                              <m:sup>
                                <m:r>
                                  <a:rPr lang="en-US" sz="1600" b="1" i="1">
                                    <a:solidFill>
                                      <a:schemeClr val="accent6">
                                        <a:lumMod val="50000"/>
                                      </a:schemeClr>
                                    </a:solidFill>
                                    <a:latin typeface="Cambria Math" panose="02040503050406030204" pitchFamily="18" charset="0"/>
                                    <a:ea typeface="Cambria Math" panose="02040503050406030204" pitchFamily="18" charset="0"/>
                                  </a:rPr>
                                  <m:t>𝟐</m:t>
                                </m:r>
                              </m:sup>
                            </m:sSup>
                          </m:num>
                          <m:den>
                            <m:r>
                              <a:rPr lang="en-US" sz="1600" b="1" i="1">
                                <a:solidFill>
                                  <a:schemeClr val="accent6">
                                    <a:lumMod val="50000"/>
                                  </a:schemeClr>
                                </a:solidFill>
                                <a:latin typeface="Cambria Math" panose="02040503050406030204" pitchFamily="18" charset="0"/>
                                <a:ea typeface="Cambria Math" panose="02040503050406030204" pitchFamily="18" charset="0"/>
                              </a:rPr>
                              <m:t>(</m:t>
                            </m:r>
                            <m:r>
                              <a:rPr lang="en-US" sz="1600" b="1" i="1">
                                <a:solidFill>
                                  <a:schemeClr val="accent6">
                                    <a:lumMod val="50000"/>
                                  </a:schemeClr>
                                </a:solidFill>
                                <a:latin typeface="Cambria Math" panose="02040503050406030204" pitchFamily="18" charset="0"/>
                                <a:ea typeface="Cambria Math" panose="02040503050406030204" pitchFamily="18" charset="0"/>
                              </a:rPr>
                              <m:t>𝒏</m:t>
                            </m:r>
                            <m:r>
                              <a:rPr lang="en-US" sz="1600" b="1" i="1">
                                <a:solidFill>
                                  <a:schemeClr val="accent6">
                                    <a:lumMod val="50000"/>
                                  </a:schemeClr>
                                </a:solidFill>
                                <a:latin typeface="Cambria Math" panose="02040503050406030204" pitchFamily="18" charset="0"/>
                                <a:ea typeface="Cambria Math" panose="02040503050406030204" pitchFamily="18" charset="0"/>
                              </a:rPr>
                              <m:t>−</m:t>
                            </m:r>
                            <m:r>
                              <a:rPr lang="en-US" sz="1600" b="1" i="1">
                                <a:solidFill>
                                  <a:schemeClr val="accent6">
                                    <a:lumMod val="50000"/>
                                  </a:schemeClr>
                                </a:solidFill>
                                <a:latin typeface="Cambria Math" panose="02040503050406030204" pitchFamily="18" charset="0"/>
                                <a:ea typeface="Cambria Math" panose="02040503050406030204" pitchFamily="18" charset="0"/>
                              </a:rPr>
                              <m:t>𝟏</m:t>
                            </m:r>
                            <m:r>
                              <a:rPr lang="en-US" sz="1600" b="1" i="1">
                                <a:solidFill>
                                  <a:schemeClr val="accent6">
                                    <a:lumMod val="50000"/>
                                  </a:schemeClr>
                                </a:solidFill>
                                <a:latin typeface="Cambria Math" panose="02040503050406030204" pitchFamily="18" charset="0"/>
                                <a:ea typeface="Cambria Math" panose="02040503050406030204" pitchFamily="18" charset="0"/>
                              </a:rPr>
                              <m:t>)</m:t>
                            </m:r>
                            <m:sSubSup>
                              <m:sSubSupPr>
                                <m:ctrlPr>
                                  <a:rPr lang="en-US" sz="1600" b="1" i="1">
                                    <a:solidFill>
                                      <a:schemeClr val="accent6">
                                        <a:lumMod val="50000"/>
                                      </a:schemeClr>
                                    </a:solidFill>
                                    <a:latin typeface="Cambria Math" panose="02040503050406030204" pitchFamily="18" charset="0"/>
                                    <a:ea typeface="Cambria Math" panose="02040503050406030204" pitchFamily="18" charset="0"/>
                                  </a:rPr>
                                </m:ctrlPr>
                              </m:sSubSupPr>
                              <m:e>
                                <m:r>
                                  <a:rPr lang="en-US" sz="1600" b="1" i="1">
                                    <a:solidFill>
                                      <a:schemeClr val="accent6">
                                        <a:lumMod val="50000"/>
                                      </a:schemeClr>
                                    </a:solidFill>
                                    <a:latin typeface="Cambria Math" panose="02040503050406030204" pitchFamily="18" charset="0"/>
                                    <a:ea typeface="Cambria Math" panose="02040503050406030204" pitchFamily="18" charset="0"/>
                                  </a:rPr>
                                  <m:t>𝒔</m:t>
                                </m:r>
                              </m:e>
                              <m:sub>
                                <m:r>
                                  <a:rPr lang="en-US" sz="1600" b="1" i="1">
                                    <a:solidFill>
                                      <a:schemeClr val="accent6">
                                        <a:lumMod val="50000"/>
                                      </a:schemeClr>
                                    </a:solidFill>
                                    <a:latin typeface="Cambria Math" panose="02040503050406030204" pitchFamily="18" charset="0"/>
                                    <a:ea typeface="Cambria Math" panose="02040503050406030204" pitchFamily="18" charset="0"/>
                                  </a:rPr>
                                  <m:t>𝒙</m:t>
                                </m:r>
                              </m:sub>
                              <m:sup>
                                <m:r>
                                  <a:rPr lang="en-US" sz="1600" b="1" i="1">
                                    <a:solidFill>
                                      <a:schemeClr val="accent6">
                                        <a:lumMod val="50000"/>
                                      </a:schemeClr>
                                    </a:solidFill>
                                    <a:latin typeface="Cambria Math" panose="02040503050406030204" pitchFamily="18" charset="0"/>
                                    <a:ea typeface="Cambria Math" panose="02040503050406030204" pitchFamily="18" charset="0"/>
                                  </a:rPr>
                                  <m:t>𝟐</m:t>
                                </m:r>
                              </m:sup>
                            </m:sSubSup>
                          </m:den>
                        </m:f>
                      </m:e>
                    </m:rad>
                  </m:oMath>
                </m:oMathPara>
              </a14:m>
              <a:endParaRPr lang="en-US" sz="1600" b="1">
                <a:solidFill>
                  <a:schemeClr val="accent6">
                    <a:lumMod val="50000"/>
                  </a:schemeClr>
                </a:solidFill>
              </a:endParaRPr>
            </a:p>
          </xdr:txBody>
        </xdr:sp>
      </mc:Choice>
      <mc:Fallback xmlns="">
        <xdr:sp macro="" textlink="">
          <xdr:nvSpPr>
            <xdr:cNvPr id="10" name="TextBox 9"/>
            <xdr:cNvSpPr txBox="1"/>
          </xdr:nvSpPr>
          <xdr:spPr>
            <a:xfrm>
              <a:off x="3771900" y="2895600"/>
              <a:ext cx="3323602"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b="1" i="0">
                  <a:solidFill>
                    <a:schemeClr val="accent6">
                      <a:lumMod val="50000"/>
                    </a:schemeClr>
                  </a:solidFill>
                  <a:latin typeface="Cambria Math" panose="02040503050406030204" pitchFamily="18" charset="0"/>
                </a:rPr>
                <a:t>𝒔𝒆 (</a:t>
              </a:r>
              <a:r>
                <a:rPr lang="en-US" sz="1600" b="1" i="0">
                  <a:solidFill>
                    <a:schemeClr val="accent6">
                      <a:lumMod val="50000"/>
                    </a:schemeClr>
                  </a:solidFill>
                  <a:effectLst/>
                  <a:latin typeface="Cambria Math" panose="02040503050406030204" pitchFamily="18" charset="0"/>
                  <a:ea typeface="+mn-ea"/>
                  <a:cs typeface="+mn-cs"/>
                </a:rPr>
                <a:t>𝒚 ̂_</a:t>
              </a:r>
              <a:r>
                <a:rPr lang="en-US" sz="1600" b="1" i="0">
                  <a:solidFill>
                    <a:schemeClr val="accent6">
                      <a:lumMod val="50000"/>
                    </a:schemeClr>
                  </a:solidFill>
                  <a:latin typeface="Cambria Math" panose="02040503050406030204" pitchFamily="18" charset="0"/>
                </a:rPr>
                <a:t>𝒏𝒆𝒘 )</a:t>
              </a:r>
              <a:r>
                <a:rPr lang="en-US" sz="1600" b="1" i="0">
                  <a:solidFill>
                    <a:schemeClr val="accent6">
                      <a:lumMod val="50000"/>
                    </a:schemeClr>
                  </a:solidFill>
                  <a:latin typeface="Cambria Math" panose="02040503050406030204" pitchFamily="18" charset="0"/>
                  <a:ea typeface="Cambria Math" panose="02040503050406030204" pitchFamily="18" charset="0"/>
                </a:rPr>
                <a:t>=𝒔_𝒆 √(𝟏+𝟏/𝒏+〖(𝒙_𝒏𝒆𝒘−𝒙 ̅)〗^𝟐/((𝒏−𝟏)𝒔_𝒙^𝟐 ))</a:t>
              </a:r>
              <a:endParaRPr lang="en-US" sz="1600" b="1">
                <a:solidFill>
                  <a:schemeClr val="accent6">
                    <a:lumMod val="50000"/>
                  </a:schemeClr>
                </a:solidFill>
              </a:endParaRPr>
            </a:p>
          </xdr:txBody>
        </xdr:sp>
      </mc:Fallback>
    </mc:AlternateContent>
    <xdr:clientData/>
  </xdr:oneCellAnchor>
  <xdr:oneCellAnchor>
    <xdr:from>
      <xdr:col>0</xdr:col>
      <xdr:colOff>200025</xdr:colOff>
      <xdr:row>16</xdr:row>
      <xdr:rowOff>85725</xdr:rowOff>
    </xdr:from>
    <xdr:ext cx="2627386" cy="727507"/>
    <mc:AlternateContent xmlns:mc="http://schemas.openxmlformats.org/markup-compatibility/2006" xmlns:a14="http://schemas.microsoft.com/office/drawing/2010/main">
      <mc:Choice Requires="a14">
        <xdr:sp macro="" textlink="">
          <xdr:nvSpPr>
            <xdr:cNvPr id="11" name="TextBox 10"/>
            <xdr:cNvSpPr txBox="1"/>
          </xdr:nvSpPr>
          <xdr:spPr>
            <a:xfrm>
              <a:off x="200025" y="2800350"/>
              <a:ext cx="2627386"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600" b="1" i="1">
                        <a:solidFill>
                          <a:srgbClr val="0000FF"/>
                        </a:solidFill>
                        <a:latin typeface="Cambria Math" panose="02040503050406030204" pitchFamily="18" charset="0"/>
                      </a:rPr>
                      <m:t>𝒔𝒆</m:t>
                    </m:r>
                    <m:r>
                      <a:rPr lang="en-US" sz="1600" b="1" i="1">
                        <a:solidFill>
                          <a:srgbClr val="0000FF"/>
                        </a:solidFill>
                        <a:latin typeface="Cambria Math" panose="02040503050406030204" pitchFamily="18" charset="0"/>
                      </a:rPr>
                      <m:t> </m:t>
                    </m:r>
                    <m:d>
                      <m:dPr>
                        <m:ctrlPr>
                          <a:rPr lang="en-US" sz="1600" b="1" i="1">
                            <a:solidFill>
                              <a:srgbClr val="0000FF"/>
                            </a:solidFill>
                            <a:latin typeface="Cambria Math" panose="02040503050406030204" pitchFamily="18" charset="0"/>
                          </a:rPr>
                        </m:ctrlPr>
                      </m:dPr>
                      <m:e>
                        <m:sSub>
                          <m:sSubPr>
                            <m:ctrlPr>
                              <a:rPr lang="en-US" sz="1600" b="1" i="1">
                                <a:solidFill>
                                  <a:srgbClr val="0000FF"/>
                                </a:solidFill>
                                <a:latin typeface="Cambria Math" panose="02040503050406030204" pitchFamily="18" charset="0"/>
                              </a:rPr>
                            </m:ctrlPr>
                          </m:sSubPr>
                          <m:e>
                            <m:acc>
                              <m:accPr>
                                <m:chr m:val="̂"/>
                                <m:ctrlPr>
                                  <a:rPr lang="en-US" sz="1600" b="1" i="1">
                                    <a:solidFill>
                                      <a:srgbClr val="0000FF"/>
                                    </a:solidFill>
                                    <a:latin typeface="Cambria Math" panose="02040503050406030204" pitchFamily="18" charset="0"/>
                                  </a:rPr>
                                </m:ctrlPr>
                              </m:accPr>
                              <m:e>
                                <m:r>
                                  <a:rPr lang="en-US" sz="1600" b="1" i="1">
                                    <a:solidFill>
                                      <a:srgbClr val="0000FF"/>
                                    </a:solidFill>
                                    <a:effectLst/>
                                    <a:latin typeface="Cambria Math" panose="02040503050406030204" pitchFamily="18" charset="0"/>
                                    <a:ea typeface="+mn-ea"/>
                                    <a:cs typeface="+mn-cs"/>
                                  </a:rPr>
                                  <m:t>µ</m:t>
                                </m:r>
                              </m:e>
                            </m:acc>
                          </m:e>
                          <m:sub>
                            <m:r>
                              <a:rPr lang="en-US" sz="1600" b="1" i="1">
                                <a:solidFill>
                                  <a:srgbClr val="0000FF"/>
                                </a:solidFill>
                                <a:effectLst/>
                                <a:latin typeface="Cambria Math" panose="02040503050406030204" pitchFamily="18" charset="0"/>
                                <a:ea typeface="+mn-ea"/>
                                <a:cs typeface="+mn-cs"/>
                              </a:rPr>
                              <m:t>𝟎</m:t>
                            </m:r>
                          </m:sub>
                        </m:sSub>
                      </m:e>
                    </m:d>
                    <m:r>
                      <a:rPr lang="en-US" sz="1600" b="1" i="1">
                        <a:solidFill>
                          <a:srgbClr val="0000FF"/>
                        </a:solidFill>
                        <a:latin typeface="Cambria Math" panose="02040503050406030204" pitchFamily="18" charset="0"/>
                        <a:ea typeface="Cambria Math" panose="02040503050406030204" pitchFamily="18" charset="0"/>
                      </a:rPr>
                      <m:t>=</m:t>
                    </m:r>
                    <m:sSub>
                      <m:sSubPr>
                        <m:ctrlPr>
                          <a:rPr lang="en-US" sz="1600" b="1" i="1">
                            <a:solidFill>
                              <a:srgbClr val="0000FF"/>
                            </a:solidFill>
                            <a:latin typeface="Cambria Math" panose="02040503050406030204" pitchFamily="18" charset="0"/>
                            <a:ea typeface="Cambria Math" panose="02040503050406030204" pitchFamily="18" charset="0"/>
                          </a:rPr>
                        </m:ctrlPr>
                      </m:sSubPr>
                      <m:e>
                        <m:r>
                          <a:rPr lang="en-US" sz="1600" b="1" i="1">
                            <a:solidFill>
                              <a:srgbClr val="0000FF"/>
                            </a:solidFill>
                            <a:latin typeface="Cambria Math" panose="02040503050406030204" pitchFamily="18" charset="0"/>
                            <a:ea typeface="Cambria Math" panose="02040503050406030204" pitchFamily="18" charset="0"/>
                          </a:rPr>
                          <m:t>𝒔</m:t>
                        </m:r>
                      </m:e>
                      <m:sub>
                        <m:r>
                          <a:rPr lang="en-US" sz="1600" b="1" i="1">
                            <a:solidFill>
                              <a:srgbClr val="0000FF"/>
                            </a:solidFill>
                            <a:latin typeface="Cambria Math" panose="02040503050406030204" pitchFamily="18" charset="0"/>
                            <a:ea typeface="Cambria Math" panose="02040503050406030204" pitchFamily="18" charset="0"/>
                          </a:rPr>
                          <m:t>𝒆</m:t>
                        </m:r>
                      </m:sub>
                    </m:sSub>
                    <m:rad>
                      <m:radPr>
                        <m:degHide m:val="on"/>
                        <m:ctrlPr>
                          <a:rPr lang="en-US" sz="1600" b="1" i="1">
                            <a:solidFill>
                              <a:srgbClr val="0000FF"/>
                            </a:solidFill>
                            <a:latin typeface="Cambria Math" panose="02040503050406030204" pitchFamily="18" charset="0"/>
                            <a:ea typeface="Cambria Math" panose="02040503050406030204" pitchFamily="18" charset="0"/>
                          </a:rPr>
                        </m:ctrlPr>
                      </m:radPr>
                      <m:deg/>
                      <m:e>
                        <m:f>
                          <m:fPr>
                            <m:ctrlPr>
                              <a:rPr lang="en-US" sz="1600" b="1" i="1">
                                <a:solidFill>
                                  <a:srgbClr val="0000FF"/>
                                </a:solidFill>
                                <a:latin typeface="Cambria Math" panose="02040503050406030204" pitchFamily="18" charset="0"/>
                                <a:ea typeface="Cambria Math" panose="02040503050406030204" pitchFamily="18" charset="0"/>
                              </a:rPr>
                            </m:ctrlPr>
                          </m:fPr>
                          <m:num>
                            <m:r>
                              <a:rPr lang="en-US" sz="1600" b="1" i="1">
                                <a:solidFill>
                                  <a:srgbClr val="0000FF"/>
                                </a:solidFill>
                                <a:latin typeface="Cambria Math" panose="02040503050406030204" pitchFamily="18" charset="0"/>
                                <a:ea typeface="Cambria Math" panose="02040503050406030204" pitchFamily="18" charset="0"/>
                              </a:rPr>
                              <m:t>𝟏</m:t>
                            </m:r>
                          </m:num>
                          <m:den>
                            <m:r>
                              <a:rPr lang="en-US" sz="1600" b="1" i="1">
                                <a:solidFill>
                                  <a:srgbClr val="0000FF"/>
                                </a:solidFill>
                                <a:latin typeface="Cambria Math" panose="02040503050406030204" pitchFamily="18" charset="0"/>
                                <a:ea typeface="Cambria Math" panose="02040503050406030204" pitchFamily="18" charset="0"/>
                              </a:rPr>
                              <m:t>𝒏</m:t>
                            </m:r>
                          </m:den>
                        </m:f>
                        <m:r>
                          <a:rPr lang="en-US" sz="1600" b="1" i="1">
                            <a:solidFill>
                              <a:srgbClr val="0000FF"/>
                            </a:solidFill>
                            <a:latin typeface="Cambria Math" panose="02040503050406030204" pitchFamily="18" charset="0"/>
                            <a:ea typeface="Cambria Math" panose="02040503050406030204" pitchFamily="18" charset="0"/>
                          </a:rPr>
                          <m:t>+</m:t>
                        </m:r>
                        <m:f>
                          <m:fPr>
                            <m:ctrlPr>
                              <a:rPr lang="en-US" sz="1600" b="1" i="1">
                                <a:solidFill>
                                  <a:srgbClr val="0000FF"/>
                                </a:solidFill>
                                <a:latin typeface="Cambria Math" panose="02040503050406030204" pitchFamily="18" charset="0"/>
                                <a:ea typeface="Cambria Math" panose="02040503050406030204" pitchFamily="18" charset="0"/>
                              </a:rPr>
                            </m:ctrlPr>
                          </m:fPr>
                          <m:num>
                            <m:sSup>
                              <m:sSupPr>
                                <m:ctrlPr>
                                  <a:rPr lang="en-US" sz="1600" b="1" i="1">
                                    <a:solidFill>
                                      <a:srgbClr val="0000FF"/>
                                    </a:solidFill>
                                    <a:latin typeface="Cambria Math" panose="02040503050406030204" pitchFamily="18" charset="0"/>
                                    <a:ea typeface="Cambria Math" panose="02040503050406030204" pitchFamily="18" charset="0"/>
                                  </a:rPr>
                                </m:ctrlPr>
                              </m:sSupPr>
                              <m:e>
                                <m:r>
                                  <a:rPr lang="en-US" sz="1600" b="1" i="1">
                                    <a:solidFill>
                                      <a:srgbClr val="0000FF"/>
                                    </a:solidFill>
                                    <a:latin typeface="Cambria Math" panose="02040503050406030204" pitchFamily="18" charset="0"/>
                                    <a:ea typeface="Cambria Math" panose="02040503050406030204" pitchFamily="18" charset="0"/>
                                  </a:rPr>
                                  <m:t>(</m:t>
                                </m:r>
                                <m:sSub>
                                  <m:sSubPr>
                                    <m:ctrlPr>
                                      <a:rPr lang="en-US" sz="1600" b="1" i="1">
                                        <a:solidFill>
                                          <a:srgbClr val="0000FF"/>
                                        </a:solidFill>
                                        <a:latin typeface="Cambria Math" panose="02040503050406030204" pitchFamily="18" charset="0"/>
                                        <a:ea typeface="Cambria Math" panose="02040503050406030204" pitchFamily="18" charset="0"/>
                                      </a:rPr>
                                    </m:ctrlPr>
                                  </m:sSubPr>
                                  <m:e>
                                    <m:r>
                                      <a:rPr lang="en-US" sz="1600" b="1" i="1">
                                        <a:solidFill>
                                          <a:srgbClr val="0000FF"/>
                                        </a:solidFill>
                                        <a:latin typeface="Cambria Math" panose="02040503050406030204" pitchFamily="18" charset="0"/>
                                        <a:ea typeface="Cambria Math" panose="02040503050406030204" pitchFamily="18" charset="0"/>
                                      </a:rPr>
                                      <m:t>𝒙</m:t>
                                    </m:r>
                                  </m:e>
                                  <m:sub>
                                    <m:r>
                                      <a:rPr lang="en-US" sz="1600" b="1" i="1">
                                        <a:solidFill>
                                          <a:srgbClr val="0000FF"/>
                                        </a:solidFill>
                                        <a:latin typeface="Cambria Math" panose="02040503050406030204" pitchFamily="18" charset="0"/>
                                        <a:ea typeface="Cambria Math" panose="02040503050406030204" pitchFamily="18" charset="0"/>
                                      </a:rPr>
                                      <m:t>𝟎</m:t>
                                    </m:r>
                                  </m:sub>
                                </m:sSub>
                                <m:r>
                                  <a:rPr lang="en-US" sz="1600" b="1" i="1">
                                    <a:solidFill>
                                      <a:srgbClr val="0000FF"/>
                                    </a:solidFill>
                                    <a:latin typeface="Cambria Math" panose="02040503050406030204" pitchFamily="18" charset="0"/>
                                    <a:ea typeface="Cambria Math" panose="02040503050406030204" pitchFamily="18" charset="0"/>
                                  </a:rPr>
                                  <m:t>−</m:t>
                                </m:r>
                                <m:acc>
                                  <m:accPr>
                                    <m:chr m:val="̅"/>
                                    <m:ctrlPr>
                                      <a:rPr lang="en-US" sz="1600" b="1" i="1">
                                        <a:solidFill>
                                          <a:srgbClr val="0000FF"/>
                                        </a:solidFill>
                                        <a:latin typeface="Cambria Math" panose="02040503050406030204" pitchFamily="18" charset="0"/>
                                        <a:ea typeface="Cambria Math" panose="02040503050406030204" pitchFamily="18" charset="0"/>
                                      </a:rPr>
                                    </m:ctrlPr>
                                  </m:accPr>
                                  <m:e>
                                    <m:r>
                                      <a:rPr lang="en-US" sz="1600" b="1" i="1">
                                        <a:solidFill>
                                          <a:srgbClr val="0000FF"/>
                                        </a:solidFill>
                                        <a:latin typeface="Cambria Math" panose="02040503050406030204" pitchFamily="18" charset="0"/>
                                        <a:ea typeface="Cambria Math" panose="02040503050406030204" pitchFamily="18" charset="0"/>
                                      </a:rPr>
                                      <m:t>𝒙</m:t>
                                    </m:r>
                                  </m:e>
                                </m:acc>
                                <m:r>
                                  <a:rPr lang="en-US" sz="1600" b="1" i="1">
                                    <a:solidFill>
                                      <a:srgbClr val="0000FF"/>
                                    </a:solidFill>
                                    <a:latin typeface="Cambria Math" panose="02040503050406030204" pitchFamily="18" charset="0"/>
                                    <a:ea typeface="Cambria Math" panose="02040503050406030204" pitchFamily="18" charset="0"/>
                                  </a:rPr>
                                  <m:t>)</m:t>
                                </m:r>
                              </m:e>
                              <m:sup>
                                <m:r>
                                  <a:rPr lang="en-US" sz="1600" b="1" i="1">
                                    <a:solidFill>
                                      <a:srgbClr val="0000FF"/>
                                    </a:solidFill>
                                    <a:latin typeface="Cambria Math" panose="02040503050406030204" pitchFamily="18" charset="0"/>
                                    <a:ea typeface="Cambria Math" panose="02040503050406030204" pitchFamily="18" charset="0"/>
                                  </a:rPr>
                                  <m:t>𝟐</m:t>
                                </m:r>
                              </m:sup>
                            </m:sSup>
                          </m:num>
                          <m:den>
                            <m:r>
                              <a:rPr lang="en-US" sz="1600" b="1" i="1">
                                <a:solidFill>
                                  <a:srgbClr val="0000FF"/>
                                </a:solidFill>
                                <a:latin typeface="Cambria Math" panose="02040503050406030204" pitchFamily="18" charset="0"/>
                                <a:ea typeface="Cambria Math" panose="02040503050406030204" pitchFamily="18" charset="0"/>
                              </a:rPr>
                              <m:t>(</m:t>
                            </m:r>
                            <m:r>
                              <a:rPr lang="en-US" sz="1600" b="1" i="1">
                                <a:solidFill>
                                  <a:srgbClr val="0000FF"/>
                                </a:solidFill>
                                <a:latin typeface="Cambria Math" panose="02040503050406030204" pitchFamily="18" charset="0"/>
                                <a:ea typeface="Cambria Math" panose="02040503050406030204" pitchFamily="18" charset="0"/>
                              </a:rPr>
                              <m:t>𝒏</m:t>
                            </m:r>
                            <m:r>
                              <a:rPr lang="en-US" sz="1600" b="1" i="1">
                                <a:solidFill>
                                  <a:srgbClr val="0000FF"/>
                                </a:solidFill>
                                <a:latin typeface="Cambria Math" panose="02040503050406030204" pitchFamily="18" charset="0"/>
                                <a:ea typeface="Cambria Math" panose="02040503050406030204" pitchFamily="18" charset="0"/>
                              </a:rPr>
                              <m:t>−</m:t>
                            </m:r>
                            <m:r>
                              <a:rPr lang="en-US" sz="1600" b="1" i="1">
                                <a:solidFill>
                                  <a:srgbClr val="0000FF"/>
                                </a:solidFill>
                                <a:latin typeface="Cambria Math" panose="02040503050406030204" pitchFamily="18" charset="0"/>
                                <a:ea typeface="Cambria Math" panose="02040503050406030204" pitchFamily="18" charset="0"/>
                              </a:rPr>
                              <m:t>𝟏</m:t>
                            </m:r>
                            <m:r>
                              <a:rPr lang="en-US" sz="1600" b="1" i="1">
                                <a:solidFill>
                                  <a:srgbClr val="0000FF"/>
                                </a:solidFill>
                                <a:latin typeface="Cambria Math" panose="02040503050406030204" pitchFamily="18" charset="0"/>
                                <a:ea typeface="Cambria Math" panose="02040503050406030204" pitchFamily="18" charset="0"/>
                              </a:rPr>
                              <m:t>)</m:t>
                            </m:r>
                            <m:sSubSup>
                              <m:sSubSupPr>
                                <m:ctrlPr>
                                  <a:rPr lang="en-US" sz="1600" b="1" i="1">
                                    <a:solidFill>
                                      <a:srgbClr val="0000FF"/>
                                    </a:solidFill>
                                    <a:latin typeface="Cambria Math" panose="02040503050406030204" pitchFamily="18" charset="0"/>
                                    <a:ea typeface="Cambria Math" panose="02040503050406030204" pitchFamily="18" charset="0"/>
                                  </a:rPr>
                                </m:ctrlPr>
                              </m:sSubSupPr>
                              <m:e>
                                <m:r>
                                  <a:rPr lang="en-US" sz="1600" b="1" i="1">
                                    <a:solidFill>
                                      <a:srgbClr val="0000FF"/>
                                    </a:solidFill>
                                    <a:latin typeface="Cambria Math" panose="02040503050406030204" pitchFamily="18" charset="0"/>
                                    <a:ea typeface="Cambria Math" panose="02040503050406030204" pitchFamily="18" charset="0"/>
                                  </a:rPr>
                                  <m:t>𝒔</m:t>
                                </m:r>
                              </m:e>
                              <m:sub>
                                <m:r>
                                  <a:rPr lang="en-US" sz="1600" b="1" i="1">
                                    <a:solidFill>
                                      <a:srgbClr val="0000FF"/>
                                    </a:solidFill>
                                    <a:latin typeface="Cambria Math" panose="02040503050406030204" pitchFamily="18" charset="0"/>
                                    <a:ea typeface="Cambria Math" panose="02040503050406030204" pitchFamily="18" charset="0"/>
                                  </a:rPr>
                                  <m:t>𝒙</m:t>
                                </m:r>
                              </m:sub>
                              <m:sup>
                                <m:r>
                                  <a:rPr lang="en-US" sz="1600" b="1" i="1">
                                    <a:solidFill>
                                      <a:srgbClr val="0000FF"/>
                                    </a:solidFill>
                                    <a:latin typeface="Cambria Math" panose="02040503050406030204" pitchFamily="18" charset="0"/>
                                    <a:ea typeface="Cambria Math" panose="02040503050406030204" pitchFamily="18" charset="0"/>
                                  </a:rPr>
                                  <m:t>𝟐</m:t>
                                </m:r>
                              </m:sup>
                            </m:sSubSup>
                          </m:den>
                        </m:f>
                      </m:e>
                    </m:rad>
                  </m:oMath>
                </m:oMathPara>
              </a14:m>
              <a:endParaRPr lang="en-US" sz="1600" b="1">
                <a:solidFill>
                  <a:srgbClr val="0000FF"/>
                </a:solidFill>
              </a:endParaRPr>
            </a:p>
          </xdr:txBody>
        </xdr:sp>
      </mc:Choice>
      <mc:Fallback xmlns="">
        <xdr:sp macro="" textlink="">
          <xdr:nvSpPr>
            <xdr:cNvPr id="11" name="TextBox 10"/>
            <xdr:cNvSpPr txBox="1"/>
          </xdr:nvSpPr>
          <xdr:spPr>
            <a:xfrm>
              <a:off x="200025" y="2800350"/>
              <a:ext cx="2627386" cy="727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b="1" i="0">
                  <a:solidFill>
                    <a:srgbClr val="0000FF"/>
                  </a:solidFill>
                  <a:latin typeface="Cambria Math" panose="02040503050406030204" pitchFamily="18" charset="0"/>
                </a:rPr>
                <a:t>𝒔𝒆 (</a:t>
              </a:r>
              <a:r>
                <a:rPr lang="en-US" sz="1600" b="1" i="0">
                  <a:solidFill>
                    <a:srgbClr val="0000FF"/>
                  </a:solidFill>
                  <a:effectLst/>
                  <a:latin typeface="Cambria Math" panose="02040503050406030204" pitchFamily="18" charset="0"/>
                  <a:ea typeface="+mn-ea"/>
                  <a:cs typeface="+mn-cs"/>
                </a:rPr>
                <a:t>µ ̂_𝟎 )</a:t>
              </a:r>
              <a:r>
                <a:rPr lang="en-US" sz="1600" b="1" i="0">
                  <a:solidFill>
                    <a:srgbClr val="0000FF"/>
                  </a:solidFill>
                  <a:latin typeface="Cambria Math" panose="02040503050406030204" pitchFamily="18" charset="0"/>
                  <a:ea typeface="Cambria Math" panose="02040503050406030204" pitchFamily="18" charset="0"/>
                </a:rPr>
                <a:t>=𝒔_𝒆 √(𝟏/𝒏+〖(𝒙_𝟎−𝒙 ̅)〗^𝟐/((𝒏−𝟏)𝒔_𝒙^𝟐 ))</a:t>
              </a:r>
              <a:endParaRPr lang="en-US" sz="1600" b="1">
                <a:solidFill>
                  <a:srgbClr val="0000FF"/>
                </a:solidFill>
              </a:endParaRPr>
            </a:p>
          </xdr:txBody>
        </xdr:sp>
      </mc:Fallback>
    </mc:AlternateContent>
    <xdr:clientData/>
  </xdr:oneCellAnchor>
  <xdr:oneCellAnchor>
    <xdr:from>
      <xdr:col>0</xdr:col>
      <xdr:colOff>695325</xdr:colOff>
      <xdr:row>21</xdr:row>
      <xdr:rowOff>57150</xdr:rowOff>
    </xdr:from>
    <xdr:ext cx="213007" cy="172227"/>
    <mc:AlternateContent xmlns:mc="http://schemas.openxmlformats.org/markup-compatibility/2006" xmlns:a14="http://schemas.microsoft.com/office/drawing/2010/main">
      <mc:Choice Requires="a14">
        <xdr:sp macro="" textlink="">
          <xdr:nvSpPr>
            <xdr:cNvPr id="2" name="TextBox 1"/>
            <xdr:cNvSpPr txBox="1"/>
          </xdr:nvSpPr>
          <xdr:spPr>
            <a:xfrm>
              <a:off x="695325" y="3657600"/>
              <a:ext cx="21300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acc>
                    <m:accPr>
                      <m:chr m:val="̂"/>
                      <m:ctrlPr>
                        <a:rPr lang="en-US" sz="1100" i="1">
                          <a:solidFill>
                            <a:srgbClr val="0000FF"/>
                          </a:solidFill>
                          <a:latin typeface="Cambria Math" panose="02040503050406030204" pitchFamily="18" charset="0"/>
                        </a:rPr>
                      </m:ctrlPr>
                    </m:accPr>
                    <m:e>
                      <m:sSub>
                        <m:sSubPr>
                          <m:ctrlPr>
                            <a:rPr lang="en-US" sz="1100" i="1">
                              <a:solidFill>
                                <a:srgbClr val="0000FF"/>
                              </a:solidFill>
                              <a:latin typeface="Cambria Math" panose="02040503050406030204" pitchFamily="18" charset="0"/>
                            </a:rPr>
                          </m:ctrlPr>
                        </m:sSubPr>
                        <m:e>
                          <m:r>
                            <a:rPr lang="en-US" sz="1100" i="1">
                              <a:solidFill>
                                <a:srgbClr val="0000FF"/>
                              </a:solidFill>
                              <a:latin typeface="Cambria Math" panose="02040503050406030204" pitchFamily="18" charset="0"/>
                              <a:ea typeface="Cambria Math" panose="02040503050406030204" pitchFamily="18" charset="0"/>
                            </a:rPr>
                            <m:t>𝜇</m:t>
                          </m:r>
                        </m:e>
                        <m:sub>
                          <m:r>
                            <a:rPr lang="en-US" sz="1100" b="0" i="1">
                              <a:solidFill>
                                <a:srgbClr val="0000FF"/>
                              </a:solidFill>
                              <a:latin typeface="Cambria Math" panose="02040503050406030204" pitchFamily="18" charset="0"/>
                            </a:rPr>
                            <m:t>0</m:t>
                          </m:r>
                        </m:sub>
                      </m:sSub>
                    </m:e>
                  </m:acc>
                </m:oMath>
              </a14:m>
              <a:r>
                <a:rPr lang="en-US" sz="1100">
                  <a:solidFill>
                    <a:srgbClr val="0000FF"/>
                  </a:solidFill>
                </a:rPr>
                <a:t>=</a:t>
              </a:r>
            </a:p>
          </xdr:txBody>
        </xdr:sp>
      </mc:Choice>
      <mc:Fallback xmlns="">
        <xdr:sp macro="" textlink="">
          <xdr:nvSpPr>
            <xdr:cNvPr id="2" name="TextBox 1"/>
            <xdr:cNvSpPr txBox="1"/>
          </xdr:nvSpPr>
          <xdr:spPr>
            <a:xfrm>
              <a:off x="695325" y="3657600"/>
              <a:ext cx="21300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solidFill>
                    <a:srgbClr val="0000FF"/>
                  </a:solidFill>
                  <a:latin typeface="Cambria Math" panose="02040503050406030204" pitchFamily="18" charset="0"/>
                </a:rPr>
                <a:t>(</a:t>
              </a:r>
              <a:r>
                <a:rPr lang="en-US" sz="1100" i="0">
                  <a:solidFill>
                    <a:srgbClr val="0000FF"/>
                  </a:solidFill>
                  <a:latin typeface="Cambria Math" panose="02040503050406030204" pitchFamily="18" charset="0"/>
                  <a:ea typeface="Cambria Math" panose="02040503050406030204" pitchFamily="18" charset="0"/>
                </a:rPr>
                <a:t>𝜇_</a:t>
              </a:r>
              <a:r>
                <a:rPr lang="en-US" sz="1100" b="0" i="0">
                  <a:solidFill>
                    <a:srgbClr val="0000FF"/>
                  </a:solidFill>
                  <a:latin typeface="Cambria Math" panose="02040503050406030204" pitchFamily="18" charset="0"/>
                </a:rPr>
                <a:t>0 ) ̂</a:t>
              </a:r>
              <a:r>
                <a:rPr lang="en-US" sz="1100">
                  <a:solidFill>
                    <a:srgbClr val="0000FF"/>
                  </a:solidFill>
                </a:rPr>
                <a:t>=</a:t>
              </a:r>
            </a:p>
          </xdr:txBody>
        </xdr:sp>
      </mc:Fallback>
    </mc:AlternateContent>
    <xdr:clientData/>
  </xdr:oneCellAnchor>
  <xdr:oneCellAnchor>
    <xdr:from>
      <xdr:col>0</xdr:col>
      <xdr:colOff>923925</xdr:colOff>
      <xdr:row>21</xdr:row>
      <xdr:rowOff>47625</xdr:rowOff>
    </xdr:from>
    <xdr:ext cx="793038" cy="185885"/>
    <mc:AlternateContent xmlns:mc="http://schemas.openxmlformats.org/markup-compatibility/2006" xmlns:a14="http://schemas.microsoft.com/office/drawing/2010/main">
      <mc:Choice Requires="a14">
        <xdr:sp macro="" textlink="">
          <xdr:nvSpPr>
            <xdr:cNvPr id="3" name="TextBox 2"/>
            <xdr:cNvSpPr txBox="1"/>
          </xdr:nvSpPr>
          <xdr:spPr>
            <a:xfrm>
              <a:off x="923925" y="3648075"/>
              <a:ext cx="793038" cy="1858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100" i="1">
                            <a:solidFill>
                              <a:srgbClr val="0000FF"/>
                            </a:solidFill>
                            <a:latin typeface="Cambria Math" panose="02040503050406030204" pitchFamily="18" charset="0"/>
                          </a:rPr>
                        </m:ctrlPr>
                      </m:accPr>
                      <m:e>
                        <m:r>
                          <a:rPr lang="en-US" sz="1100" b="0" i="1">
                            <a:solidFill>
                              <a:srgbClr val="0000FF"/>
                            </a:solidFill>
                            <a:latin typeface="Cambria Math" panose="02040503050406030204" pitchFamily="18" charset="0"/>
                          </a:rPr>
                          <m:t>𝐸</m:t>
                        </m:r>
                        <m:r>
                          <a:rPr lang="en-US" sz="1100" b="0" i="1">
                            <a:solidFill>
                              <a:srgbClr val="0000FF"/>
                            </a:solidFill>
                            <a:latin typeface="Cambria Math" panose="02040503050406030204" pitchFamily="18" charset="0"/>
                          </a:rPr>
                          <m:t>(</m:t>
                        </m:r>
                        <m:r>
                          <a:rPr lang="en-US" sz="1100" b="0" i="1">
                            <a:solidFill>
                              <a:srgbClr val="0000FF"/>
                            </a:solidFill>
                            <a:latin typeface="Cambria Math" panose="02040503050406030204" pitchFamily="18" charset="0"/>
                          </a:rPr>
                          <m:t>𝑌</m:t>
                        </m:r>
                        <m:r>
                          <a:rPr lang="en-US" sz="1100" b="0" i="1">
                            <a:solidFill>
                              <a:srgbClr val="0000FF"/>
                            </a:solidFill>
                            <a:latin typeface="Cambria Math" panose="02040503050406030204" pitchFamily="18" charset="0"/>
                          </a:rPr>
                          <m:t>|</m:t>
                        </m:r>
                        <m:r>
                          <a:rPr lang="en-US" sz="1100" b="0" i="1">
                            <a:solidFill>
                              <a:srgbClr val="0000FF"/>
                            </a:solidFill>
                            <a:latin typeface="Cambria Math" panose="02040503050406030204" pitchFamily="18" charset="0"/>
                          </a:rPr>
                          <m:t>𝑋</m:t>
                        </m:r>
                        <m:r>
                          <a:rPr lang="en-US" sz="1100" b="0" i="1">
                            <a:solidFill>
                              <a:srgbClr val="0000FF"/>
                            </a:solidFill>
                            <a:latin typeface="Cambria Math" panose="02040503050406030204" pitchFamily="18" charset="0"/>
                          </a:rPr>
                          <m:t>=</m:t>
                        </m:r>
                        <m:sSub>
                          <m:sSubPr>
                            <m:ctrlPr>
                              <a:rPr lang="en-US" sz="1100" b="0" i="1">
                                <a:solidFill>
                                  <a:srgbClr val="0000FF"/>
                                </a:solidFill>
                                <a:latin typeface="Cambria Math" panose="02040503050406030204" pitchFamily="18" charset="0"/>
                              </a:rPr>
                            </m:ctrlPr>
                          </m:sSubPr>
                          <m:e>
                            <m:r>
                              <a:rPr lang="en-US" sz="1100" b="0" i="1">
                                <a:solidFill>
                                  <a:srgbClr val="0000FF"/>
                                </a:solidFill>
                                <a:latin typeface="Cambria Math" panose="02040503050406030204" pitchFamily="18" charset="0"/>
                              </a:rPr>
                              <m:t>𝑥</m:t>
                            </m:r>
                          </m:e>
                          <m:sub>
                            <m:r>
                              <a:rPr lang="en-US" sz="1100" b="0" i="1">
                                <a:solidFill>
                                  <a:srgbClr val="0000FF"/>
                                </a:solidFill>
                                <a:latin typeface="Cambria Math" panose="02040503050406030204" pitchFamily="18" charset="0"/>
                              </a:rPr>
                              <m:t>0</m:t>
                            </m:r>
                          </m:sub>
                        </m:sSub>
                        <m:r>
                          <a:rPr lang="en-US" sz="1100" b="0" i="1">
                            <a:solidFill>
                              <a:srgbClr val="0000FF"/>
                            </a:solidFill>
                            <a:latin typeface="Cambria Math" panose="02040503050406030204" pitchFamily="18" charset="0"/>
                          </a:rPr>
                          <m:t>)</m:t>
                        </m:r>
                      </m:e>
                    </m:acc>
                  </m:oMath>
                </m:oMathPara>
              </a14:m>
              <a:endParaRPr lang="en-US" sz="1100">
                <a:solidFill>
                  <a:srgbClr val="0000FF"/>
                </a:solidFill>
              </a:endParaRPr>
            </a:p>
          </xdr:txBody>
        </xdr:sp>
      </mc:Choice>
      <mc:Fallback xmlns="">
        <xdr:sp macro="" textlink="">
          <xdr:nvSpPr>
            <xdr:cNvPr id="3" name="TextBox 2"/>
            <xdr:cNvSpPr txBox="1"/>
          </xdr:nvSpPr>
          <xdr:spPr>
            <a:xfrm>
              <a:off x="923925" y="3648075"/>
              <a:ext cx="793038" cy="1858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solidFill>
                    <a:srgbClr val="0000FF"/>
                  </a:solidFill>
                  <a:latin typeface="Cambria Math" panose="02040503050406030204" pitchFamily="18" charset="0"/>
                </a:rPr>
                <a:t>(</a:t>
              </a:r>
              <a:r>
                <a:rPr lang="en-US" sz="1100" b="0" i="0">
                  <a:solidFill>
                    <a:srgbClr val="0000FF"/>
                  </a:solidFill>
                  <a:latin typeface="Cambria Math" panose="02040503050406030204" pitchFamily="18" charset="0"/>
                </a:rPr>
                <a:t>𝐸(𝑌|𝑋=𝑥_0)) ̂</a:t>
              </a:r>
              <a:endParaRPr lang="en-US" sz="1100">
                <a:solidFill>
                  <a:srgbClr val="0000FF"/>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171452</xdr:rowOff>
    </xdr:from>
    <xdr:to>
      <xdr:col>14</xdr:col>
      <xdr:colOff>647700</xdr:colOff>
      <xdr:row>28</xdr:row>
      <xdr:rowOff>19051</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0.02377</cdr:x>
      <cdr:y>0.0112</cdr:y>
    </cdr:from>
    <cdr:to>
      <cdr:x>0.38836</cdr:x>
      <cdr:y>0.1062</cdr:y>
    </cdr:to>
    <cdr:sp macro="" textlink="">
      <cdr:nvSpPr>
        <cdr:cNvPr id="6145" name="Text Box 1"/>
        <cdr:cNvSpPr txBox="1">
          <a:spLocks xmlns:a="http://schemas.openxmlformats.org/drawingml/2006/main" noChangeArrowheads="1"/>
        </cdr:cNvSpPr>
      </cdr:nvSpPr>
      <cdr:spPr bwMode="auto">
        <a:xfrm xmlns:a="http://schemas.openxmlformats.org/drawingml/2006/main">
          <a:off x="182718" y="44493"/>
          <a:ext cx="2802485" cy="3773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sz="1125" b="1" i="0" u="none" strike="noStrike" baseline="0">
              <a:solidFill>
                <a:srgbClr val="000000"/>
              </a:solidFill>
              <a:latin typeface="Arial"/>
              <a:cs typeface="Arial"/>
            </a:rPr>
            <a:t>95% Confidence Intervals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4</xdr:row>
      <xdr:rowOff>19052</xdr:rowOff>
    </xdr:from>
    <xdr:to>
      <xdr:col>14</xdr:col>
      <xdr:colOff>628650</xdr:colOff>
      <xdr:row>28</xdr:row>
      <xdr:rowOff>66676</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0.00876</cdr:x>
      <cdr:y>0.03711</cdr:y>
    </cdr:from>
    <cdr:to>
      <cdr:x>0.37334</cdr:x>
      <cdr:y>0.13211</cdr:y>
    </cdr:to>
    <cdr:sp macro="" textlink="">
      <cdr:nvSpPr>
        <cdr:cNvPr id="6145" name="Text Box 1"/>
        <cdr:cNvSpPr txBox="1">
          <a:spLocks xmlns:a="http://schemas.openxmlformats.org/drawingml/2006/main" noChangeArrowheads="1"/>
        </cdr:cNvSpPr>
      </cdr:nvSpPr>
      <cdr:spPr bwMode="auto">
        <a:xfrm xmlns:a="http://schemas.openxmlformats.org/drawingml/2006/main">
          <a:off x="67578" y="148091"/>
          <a:ext cx="2812826" cy="3791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sz="1125" b="1" i="0" u="none" strike="noStrike" baseline="0">
              <a:solidFill>
                <a:srgbClr val="000000"/>
              </a:solidFill>
              <a:latin typeface="Arial"/>
              <a:cs typeface="Arial"/>
            </a:rPr>
            <a:t>95% Confidence Intervals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ndrews/Documents/1_erase-me/erasem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4-16"/>
      <sheetName val="Intro"/>
      <sheetName val="Notations"/>
      <sheetName val="Correlation (ch 6)"/>
      <sheetName val="Reg 1"/>
      <sheetName val="Reg. Line"/>
      <sheetName val="Mult. Reg. models"/>
      <sheetName val="SS"/>
      <sheetName val="MSE"/>
      <sheetName val="R-Square"/>
      <sheetName val="9-14-16 Example"/>
      <sheetName val="Example2"/>
      <sheetName val="Data Anal."/>
      <sheetName val="ANOVA"/>
      <sheetName val="Conditions"/>
      <sheetName val="Excel ANOVA"/>
      <sheetName val="Coef. CI"/>
      <sheetName val="Coef. t-test"/>
      <sheetName val="Confidence Intervals for Y"/>
      <sheetName val="C.I. demo plot"/>
      <sheetName val="CI example"/>
      <sheetName val="9-14-2016 in 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32.157985229180156</v>
          </cell>
        </row>
        <row r="21">
          <cell r="C21">
            <v>23.258133208737526</v>
          </cell>
        </row>
        <row r="22">
          <cell r="C22">
            <v>29.882078711799359</v>
          </cell>
        </row>
        <row r="23">
          <cell r="C23">
            <v>1.0999999999999999</v>
          </cell>
        </row>
        <row r="24">
          <cell r="C24">
            <v>0.5</v>
          </cell>
        </row>
        <row r="25">
          <cell r="C25">
            <v>11</v>
          </cell>
        </row>
        <row r="26">
          <cell r="C26">
            <v>2.2621571627982053</v>
          </cell>
        </row>
      </sheetData>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2.xml"/><Relationship Id="rId16" Type="http://schemas.openxmlformats.org/officeDocument/2006/relationships/oleObject" Target="../embeddings/oleObject7.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9.bin"/><Relationship Id="rId5" Type="http://schemas.openxmlformats.org/officeDocument/2006/relationships/image" Target="../media/image6.emf"/><Relationship Id="rId4" Type="http://schemas.openxmlformats.org/officeDocument/2006/relationships/oleObject" Target="../embeddings/oleObject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oleObject" Target="../embeddings/oleObject10.bin"/><Relationship Id="rId7" Type="http://schemas.openxmlformats.org/officeDocument/2006/relationships/oleObject" Target="../embeddings/oleObject12.bin"/><Relationship Id="rId12" Type="http://schemas.openxmlformats.org/officeDocument/2006/relationships/image" Target="../media/image12.emf"/><Relationship Id="rId2" Type="http://schemas.openxmlformats.org/officeDocument/2006/relationships/vmlDrawing" Target="../drawings/vmlDrawing3.vml"/><Relationship Id="rId1" Type="http://schemas.openxmlformats.org/officeDocument/2006/relationships/drawing" Target="../drawings/drawing5.xml"/><Relationship Id="rId6" Type="http://schemas.openxmlformats.org/officeDocument/2006/relationships/image" Target="../media/image9.emf"/><Relationship Id="rId11" Type="http://schemas.openxmlformats.org/officeDocument/2006/relationships/oleObject" Target="../embeddings/oleObject14.bin"/><Relationship Id="rId5" Type="http://schemas.openxmlformats.org/officeDocument/2006/relationships/oleObject" Target="../embeddings/oleObject11.bin"/><Relationship Id="rId10" Type="http://schemas.openxmlformats.org/officeDocument/2006/relationships/image" Target="../media/image11.emf"/><Relationship Id="rId4" Type="http://schemas.openxmlformats.org/officeDocument/2006/relationships/image" Target="../media/image8.emf"/><Relationship Id="rId9" Type="http://schemas.openxmlformats.org/officeDocument/2006/relationships/oleObject" Target="../embeddings/oleObject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10.xml"/><Relationship Id="rId1" Type="http://schemas.openxmlformats.org/officeDocument/2006/relationships/printerSettings" Target="../printerSettings/printerSettings6.bin"/><Relationship Id="rId6" Type="http://schemas.openxmlformats.org/officeDocument/2006/relationships/oleObject" Target="../embeddings/oleObject16.bin"/><Relationship Id="rId5" Type="http://schemas.openxmlformats.org/officeDocument/2006/relationships/image" Target="../media/image13.emf"/><Relationship Id="rId4" Type="http://schemas.openxmlformats.org/officeDocument/2006/relationships/oleObject" Target="../embeddings/oleObject1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O6" sqref="O6"/>
    </sheetView>
  </sheetViews>
  <sheetFormatPr defaultRowHeight="15" x14ac:dyDescent="0.25"/>
  <cols>
    <col min="1" max="16384" width="9.140625" style="92"/>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L15" sqref="L15"/>
    </sheetView>
  </sheetViews>
  <sheetFormatPr defaultRowHeight="12.75" x14ac:dyDescent="0.2"/>
  <sheetData>
    <row r="1" spans="1:1" ht="18" x14ac:dyDescent="0.25">
      <c r="A1" s="52" t="s">
        <v>75</v>
      </c>
    </row>
    <row r="10" spans="1:1" ht="18" x14ac:dyDescent="0.25">
      <c r="A10" s="1" t="s">
        <v>81</v>
      </c>
    </row>
    <row r="17" spans="1:1" ht="18" x14ac:dyDescent="0.25">
      <c r="A17" s="1" t="s">
        <v>82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4"/>
  <sheetViews>
    <sheetView workbookViewId="0">
      <selection activeCell="H20" sqref="H20"/>
    </sheetView>
  </sheetViews>
  <sheetFormatPr defaultRowHeight="15" x14ac:dyDescent="0.25"/>
  <cols>
    <col min="1" max="1" width="14.5703125" style="53" bestFit="1" customWidth="1"/>
    <col min="2" max="3" width="11.42578125" style="53" customWidth="1"/>
    <col min="4" max="4" width="9.42578125" style="53" bestFit="1" customWidth="1"/>
    <col min="5" max="7" width="12.7109375" style="53" bestFit="1" customWidth="1"/>
    <col min="8" max="16384" width="9.140625" style="53"/>
  </cols>
  <sheetData>
    <row r="1" spans="1:7" x14ac:dyDescent="0.25">
      <c r="A1" s="53" t="s">
        <v>87</v>
      </c>
      <c r="B1" s="55" t="s">
        <v>88</v>
      </c>
      <c r="C1" s="56" t="s">
        <v>37</v>
      </c>
      <c r="D1" s="53" t="s">
        <v>86</v>
      </c>
      <c r="E1" s="53" t="s">
        <v>85</v>
      </c>
      <c r="F1" s="53" t="s">
        <v>84</v>
      </c>
      <c r="G1" s="53" t="s">
        <v>83</v>
      </c>
    </row>
    <row r="2" spans="1:7" x14ac:dyDescent="0.25">
      <c r="A2" s="53">
        <v>0.45</v>
      </c>
      <c r="B2" s="54">
        <v>923</v>
      </c>
      <c r="C2" s="54">
        <f t="shared" ref="C2:C33" si="0">INTERCEPT(price,carats)+SLOPE(price,carats)*A2</f>
        <v>1228.9639193211326</v>
      </c>
      <c r="D2" s="54">
        <v>-305.95999999999998</v>
      </c>
      <c r="E2" s="53">
        <v>-26.128728389999999</v>
      </c>
      <c r="F2" s="53">
        <v>77.816335253999995</v>
      </c>
      <c r="G2" s="53">
        <v>-16.826578430000001</v>
      </c>
    </row>
    <row r="3" spans="1:7" x14ac:dyDescent="0.25">
      <c r="A3" s="53">
        <v>0.45</v>
      </c>
      <c r="B3" s="54">
        <v>1034</v>
      </c>
      <c r="C3" s="54">
        <f t="shared" si="0"/>
        <v>1228.9639193211326</v>
      </c>
      <c r="D3" s="54">
        <v>-194.96</v>
      </c>
      <c r="E3" s="53">
        <v>57.063548857000001</v>
      </c>
      <c r="F3" s="53">
        <v>-177.2111329</v>
      </c>
      <c r="G3" s="53">
        <v>-179.96391929999999</v>
      </c>
    </row>
    <row r="4" spans="1:7" x14ac:dyDescent="0.25">
      <c r="A4" s="53">
        <v>0.45</v>
      </c>
      <c r="B4" s="54">
        <v>1071</v>
      </c>
      <c r="C4" s="54">
        <f t="shared" si="0"/>
        <v>1228.9639193211326</v>
      </c>
      <c r="D4" s="54">
        <v>-157.96</v>
      </c>
      <c r="E4" s="53">
        <v>-32.881514789999997</v>
      </c>
      <c r="F4" s="53">
        <v>152.87127161000001</v>
      </c>
      <c r="G4" s="53">
        <v>-157.96391929999999</v>
      </c>
    </row>
    <row r="5" spans="1:7" x14ac:dyDescent="0.25">
      <c r="A5" s="53">
        <v>0.46</v>
      </c>
      <c r="B5" s="54">
        <v>1313</v>
      </c>
      <c r="C5" s="54">
        <f t="shared" si="0"/>
        <v>1255.9364511430565</v>
      </c>
      <c r="D5" s="54">
        <v>57.06</v>
      </c>
      <c r="E5" s="53">
        <v>-134.96391929999999</v>
      </c>
      <c r="F5" s="53">
        <v>102.84380342999999</v>
      </c>
      <c r="G5" s="53">
        <v>-147.0463239</v>
      </c>
    </row>
    <row r="6" spans="1:7" x14ac:dyDescent="0.25">
      <c r="A6" s="53">
        <v>0.38</v>
      </c>
      <c r="B6" s="54">
        <v>1028</v>
      </c>
      <c r="C6" s="54">
        <f t="shared" si="0"/>
        <v>1040.1561965676653</v>
      </c>
      <c r="D6" s="54">
        <v>-12.16</v>
      </c>
      <c r="E6" s="53">
        <v>-24.07379203</v>
      </c>
      <c r="F6" s="53">
        <v>-137.34847379999999</v>
      </c>
      <c r="G6" s="53">
        <v>39.843803432000001</v>
      </c>
    </row>
    <row r="7" spans="1:7" x14ac:dyDescent="0.25">
      <c r="A7" s="53">
        <v>0.47</v>
      </c>
      <c r="B7" s="54">
        <v>1373</v>
      </c>
      <c r="C7" s="54">
        <f t="shared" si="0"/>
        <v>1282.9089829649804</v>
      </c>
      <c r="D7" s="54">
        <v>90.09</v>
      </c>
      <c r="E7" s="53">
        <v>152.95367614</v>
      </c>
      <c r="F7" s="53">
        <v>-24.07379203</v>
      </c>
      <c r="G7" s="53">
        <v>14.173421569</v>
      </c>
    </row>
    <row r="8" spans="1:7" x14ac:dyDescent="0.25">
      <c r="A8" s="53">
        <v>0.31</v>
      </c>
      <c r="B8" s="54">
        <v>714</v>
      </c>
      <c r="C8" s="54">
        <f t="shared" si="0"/>
        <v>851.34847381419786</v>
      </c>
      <c r="D8" s="54">
        <v>-137.35</v>
      </c>
      <c r="E8" s="53">
        <v>-69.826578429999998</v>
      </c>
      <c r="F8" s="53">
        <v>-26.128728389999999</v>
      </c>
      <c r="G8" s="53">
        <v>-8.2111329239999993</v>
      </c>
    </row>
    <row r="9" spans="1:7" x14ac:dyDescent="0.25">
      <c r="A9" s="53">
        <v>0.41</v>
      </c>
      <c r="B9" s="54">
        <v>971</v>
      </c>
      <c r="C9" s="54">
        <f t="shared" si="0"/>
        <v>1121.0737920334368</v>
      </c>
      <c r="D9" s="54">
        <v>-150.07</v>
      </c>
      <c r="E9" s="53">
        <v>44.926207967000003</v>
      </c>
      <c r="F9" s="53">
        <v>-74.936451140000003</v>
      </c>
      <c r="G9" s="53">
        <v>-163.2111329</v>
      </c>
    </row>
    <row r="10" spans="1:7" x14ac:dyDescent="0.25">
      <c r="A10" s="53">
        <v>0.37</v>
      </c>
      <c r="B10" s="54">
        <v>818</v>
      </c>
      <c r="C10" s="54">
        <f t="shared" si="0"/>
        <v>1013.1836647457413</v>
      </c>
      <c r="D10" s="54">
        <v>-195.18</v>
      </c>
      <c r="E10" s="53">
        <v>-61.348473810000002</v>
      </c>
      <c r="F10" s="53">
        <v>179.0086125</v>
      </c>
      <c r="G10" s="53">
        <v>90.091017034999993</v>
      </c>
    </row>
    <row r="11" spans="1:7" x14ac:dyDescent="0.25">
      <c r="A11" s="53">
        <v>0.44</v>
      </c>
      <c r="B11" s="54">
        <v>982</v>
      </c>
      <c r="C11" s="54">
        <f t="shared" si="0"/>
        <v>1201.9913874992087</v>
      </c>
      <c r="D11" s="54">
        <v>-219.99</v>
      </c>
      <c r="E11" s="53">
        <v>40.651526185999998</v>
      </c>
      <c r="F11" s="53">
        <v>90.091017034999993</v>
      </c>
      <c r="G11" s="53">
        <v>152.95367614</v>
      </c>
    </row>
    <row r="12" spans="1:7" x14ac:dyDescent="0.25">
      <c r="A12" s="53">
        <v>0.42</v>
      </c>
      <c r="B12" s="54">
        <v>1021</v>
      </c>
      <c r="C12" s="54">
        <f t="shared" si="0"/>
        <v>1148.0463238553607</v>
      </c>
      <c r="D12" s="54">
        <v>-127.05</v>
      </c>
      <c r="E12" s="53">
        <v>-74.936451140000003</v>
      </c>
      <c r="F12" s="53">
        <v>44.926207967000003</v>
      </c>
      <c r="G12" s="53">
        <v>176.78886707999999</v>
      </c>
    </row>
    <row r="13" spans="1:7" x14ac:dyDescent="0.25">
      <c r="A13" s="53">
        <v>0.45</v>
      </c>
      <c r="B13" s="54">
        <v>1144</v>
      </c>
      <c r="C13" s="54">
        <f t="shared" si="0"/>
        <v>1228.9639193211326</v>
      </c>
      <c r="D13" s="54">
        <v>-84.96</v>
      </c>
      <c r="E13" s="53">
        <v>95.063548857000001</v>
      </c>
      <c r="F13" s="53">
        <v>219.84380343000001</v>
      </c>
      <c r="G13" s="53">
        <v>-137.34847379999999</v>
      </c>
    </row>
    <row r="14" spans="1:7" x14ac:dyDescent="0.25">
      <c r="A14" s="53">
        <v>0.45</v>
      </c>
      <c r="B14" s="54">
        <v>1094</v>
      </c>
      <c r="C14" s="54">
        <f t="shared" si="0"/>
        <v>1228.9639193211326</v>
      </c>
      <c r="D14" s="54">
        <v>-134.96</v>
      </c>
      <c r="E14" s="53">
        <v>-164.01885569999999</v>
      </c>
      <c r="F14" s="53">
        <v>-37.266069280000004</v>
      </c>
      <c r="G14" s="53">
        <v>188.67899435999999</v>
      </c>
    </row>
    <row r="15" spans="1:7" x14ac:dyDescent="0.25">
      <c r="A15" s="53">
        <v>0.43</v>
      </c>
      <c r="B15" s="54">
        <v>1011</v>
      </c>
      <c r="C15" s="54">
        <f t="shared" si="0"/>
        <v>1175.0188556772848</v>
      </c>
      <c r="D15" s="54">
        <v>-164.02</v>
      </c>
      <c r="E15" s="53">
        <v>-84.963919320000002</v>
      </c>
      <c r="F15" s="53">
        <v>50.145953390999999</v>
      </c>
      <c r="G15" s="53">
        <v>-73.046323860000001</v>
      </c>
    </row>
    <row r="16" spans="1:7" x14ac:dyDescent="0.25">
      <c r="A16" s="53">
        <v>0.46</v>
      </c>
      <c r="B16" s="54">
        <v>1351</v>
      </c>
      <c r="C16" s="54">
        <f t="shared" si="0"/>
        <v>1255.9364511430565</v>
      </c>
      <c r="D16" s="54">
        <v>95.06</v>
      </c>
      <c r="E16" s="53">
        <v>-49.07379203</v>
      </c>
      <c r="F16" s="53">
        <v>192.67899435999999</v>
      </c>
      <c r="G16" s="53">
        <v>-84.963919320000002</v>
      </c>
    </row>
    <row r="17" spans="1:7" x14ac:dyDescent="0.25">
      <c r="A17" s="53">
        <v>0.47</v>
      </c>
      <c r="B17" s="54">
        <v>1450</v>
      </c>
      <c r="C17" s="54">
        <f t="shared" si="0"/>
        <v>1282.9089829649804</v>
      </c>
      <c r="D17" s="54">
        <v>167.09</v>
      </c>
      <c r="E17" s="53">
        <v>-87.826578429999998</v>
      </c>
      <c r="F17" s="53">
        <v>167.09101704</v>
      </c>
      <c r="G17" s="53">
        <v>192.67899435999999</v>
      </c>
    </row>
    <row r="18" spans="1:7" x14ac:dyDescent="0.25">
      <c r="A18" s="53">
        <v>0.46</v>
      </c>
      <c r="B18" s="54">
        <v>1022</v>
      </c>
      <c r="C18" s="54">
        <f t="shared" si="0"/>
        <v>1255.9364511430565</v>
      </c>
      <c r="D18" s="54">
        <v>-233.94</v>
      </c>
      <c r="E18" s="53">
        <v>-8.2111329239999993</v>
      </c>
      <c r="F18" s="53">
        <v>229.81633525000001</v>
      </c>
      <c r="G18" s="53">
        <v>-72.211132919999997</v>
      </c>
    </row>
    <row r="19" spans="1:7" x14ac:dyDescent="0.25">
      <c r="A19" s="53">
        <v>0.46</v>
      </c>
      <c r="B19" s="54">
        <v>1181</v>
      </c>
      <c r="C19" s="54">
        <f t="shared" si="0"/>
        <v>1255.9364511430565</v>
      </c>
      <c r="D19" s="54">
        <v>-74.94</v>
      </c>
      <c r="E19" s="53">
        <v>172.78886707999999</v>
      </c>
      <c r="F19" s="53">
        <v>-85.101260210000007</v>
      </c>
      <c r="G19" s="53">
        <v>-24.26606928</v>
      </c>
    </row>
    <row r="20" spans="1:7" x14ac:dyDescent="0.25">
      <c r="A20" s="53">
        <v>0.41</v>
      </c>
      <c r="B20" s="54">
        <v>862</v>
      </c>
      <c r="C20" s="54">
        <f t="shared" si="0"/>
        <v>1121.0737920334368</v>
      </c>
      <c r="D20" s="54">
        <v>-259.07</v>
      </c>
      <c r="E20" s="53">
        <v>179.0086125</v>
      </c>
      <c r="F20" s="53">
        <v>-87.826578429999998</v>
      </c>
      <c r="G20" s="53">
        <v>-74.936451140000003</v>
      </c>
    </row>
    <row r="21" spans="1:7" x14ac:dyDescent="0.25">
      <c r="A21" s="53">
        <v>0.4</v>
      </c>
      <c r="B21" s="54">
        <v>1009</v>
      </c>
      <c r="C21" s="54">
        <f t="shared" si="0"/>
        <v>1094.1012602115131</v>
      </c>
      <c r="D21" s="54">
        <v>-85.1</v>
      </c>
      <c r="E21" s="53">
        <v>167.09101704</v>
      </c>
      <c r="F21" s="53">
        <v>-164.01885569999999</v>
      </c>
      <c r="G21" s="53">
        <v>-63.07379203</v>
      </c>
    </row>
    <row r="22" spans="1:7" x14ac:dyDescent="0.25">
      <c r="A22" s="53">
        <v>0.41</v>
      </c>
      <c r="B22" s="54">
        <v>1072</v>
      </c>
      <c r="C22" s="54">
        <f t="shared" si="0"/>
        <v>1121.0737920334368</v>
      </c>
      <c r="D22" s="54">
        <v>-49.07</v>
      </c>
      <c r="E22" s="53">
        <v>-4.2935374580000003</v>
      </c>
      <c r="F22" s="53">
        <v>14.173421569</v>
      </c>
      <c r="G22" s="53">
        <v>-165.18366470000001</v>
      </c>
    </row>
    <row r="23" spans="1:7" x14ac:dyDescent="0.25">
      <c r="A23" s="53">
        <v>0.37</v>
      </c>
      <c r="B23" s="54">
        <v>848</v>
      </c>
      <c r="C23" s="54">
        <f t="shared" si="0"/>
        <v>1013.1836647457413</v>
      </c>
      <c r="D23" s="54">
        <v>-165.18</v>
      </c>
      <c r="E23" s="53">
        <v>184.73393071999999</v>
      </c>
      <c r="F23" s="53">
        <v>176.78886707999999</v>
      </c>
      <c r="G23" s="53">
        <v>179.0086125</v>
      </c>
    </row>
    <row r="24" spans="1:7" x14ac:dyDescent="0.25">
      <c r="A24" s="53">
        <v>0.48</v>
      </c>
      <c r="B24" s="54">
        <v>1435</v>
      </c>
      <c r="C24" s="54">
        <f t="shared" si="0"/>
        <v>1309.8815147869043</v>
      </c>
      <c r="D24" s="54">
        <v>125.12</v>
      </c>
      <c r="E24" s="53">
        <v>-137.34847379999999</v>
      </c>
      <c r="F24" s="53">
        <v>-155.2111329</v>
      </c>
      <c r="G24" s="53">
        <v>23.953676144999999</v>
      </c>
    </row>
    <row r="25" spans="1:7" x14ac:dyDescent="0.25">
      <c r="A25" s="53">
        <v>0.36</v>
      </c>
      <c r="B25" s="54">
        <v>894</v>
      </c>
      <c r="C25" s="54">
        <f t="shared" si="0"/>
        <v>986.21113292381744</v>
      </c>
      <c r="D25" s="54">
        <v>-92.21</v>
      </c>
      <c r="E25" s="53">
        <v>-23.10126021</v>
      </c>
      <c r="F25" s="53">
        <v>-170.88151479999999</v>
      </c>
      <c r="G25" s="53">
        <v>-49.07379203</v>
      </c>
    </row>
    <row r="26" spans="1:7" x14ac:dyDescent="0.25">
      <c r="A26" s="53">
        <v>0.48</v>
      </c>
      <c r="B26" s="54">
        <v>1139</v>
      </c>
      <c r="C26" s="54">
        <f t="shared" si="0"/>
        <v>1309.8815147869043</v>
      </c>
      <c r="D26" s="54">
        <v>-170.88</v>
      </c>
      <c r="E26" s="53">
        <v>50.145953390999999</v>
      </c>
      <c r="F26" s="53">
        <v>201.03608068</v>
      </c>
      <c r="G26" s="53">
        <v>102.84380342999999</v>
      </c>
    </row>
    <row r="27" spans="1:7" x14ac:dyDescent="0.25">
      <c r="A27" s="53">
        <v>0.4</v>
      </c>
      <c r="B27" s="54">
        <v>1071</v>
      </c>
      <c r="C27" s="54">
        <f t="shared" si="0"/>
        <v>1094.1012602115131</v>
      </c>
      <c r="D27" s="54">
        <v>-23.1</v>
      </c>
      <c r="E27" s="53">
        <v>-24.26606928</v>
      </c>
      <c r="F27" s="53">
        <v>-165.1287284</v>
      </c>
      <c r="G27" s="53">
        <v>219.84380343000001</v>
      </c>
    </row>
    <row r="28" spans="1:7" x14ac:dyDescent="0.25">
      <c r="A28" s="53">
        <v>0.36</v>
      </c>
      <c r="B28" s="54">
        <v>823</v>
      </c>
      <c r="C28" s="54">
        <f t="shared" si="0"/>
        <v>986.21113292381744</v>
      </c>
      <c r="D28" s="54">
        <v>-163.21</v>
      </c>
      <c r="E28" s="53">
        <v>-128.2111329</v>
      </c>
      <c r="F28" s="53">
        <v>40.651526185999998</v>
      </c>
      <c r="G28" s="53">
        <v>-127.0463239</v>
      </c>
    </row>
    <row r="29" spans="1:7" x14ac:dyDescent="0.25">
      <c r="A29" s="53">
        <v>0.43</v>
      </c>
      <c r="B29" s="54">
        <v>1126</v>
      </c>
      <c r="C29" s="54">
        <f t="shared" si="0"/>
        <v>1175.0188556772848</v>
      </c>
      <c r="D29" s="54">
        <v>-49.02</v>
      </c>
      <c r="E29" s="53">
        <v>-157.96391929999999</v>
      </c>
      <c r="F29" s="53">
        <v>354.92620797000001</v>
      </c>
      <c r="G29" s="53">
        <v>167.09101704</v>
      </c>
    </row>
    <row r="30" spans="1:7" x14ac:dyDescent="0.25">
      <c r="A30" s="53">
        <v>0.43</v>
      </c>
      <c r="B30" s="54">
        <v>1126</v>
      </c>
      <c r="C30" s="54">
        <f t="shared" si="0"/>
        <v>1175.0188556772848</v>
      </c>
      <c r="D30" s="54">
        <v>-49.02</v>
      </c>
      <c r="E30" s="53">
        <v>219.84380343000001</v>
      </c>
      <c r="F30" s="53">
        <v>190.14595338999999</v>
      </c>
      <c r="G30" s="53">
        <v>-4.2935374580000003</v>
      </c>
    </row>
    <row r="31" spans="1:7" x14ac:dyDescent="0.25">
      <c r="A31" s="53">
        <v>0.34</v>
      </c>
      <c r="B31" s="54">
        <v>908</v>
      </c>
      <c r="C31" s="54">
        <f t="shared" si="0"/>
        <v>932.26606927996966</v>
      </c>
      <c r="D31" s="54">
        <v>-24.27</v>
      </c>
      <c r="E31" s="53">
        <v>-165.18366470000001</v>
      </c>
      <c r="F31" s="53">
        <v>-73.046323860000001</v>
      </c>
      <c r="G31" s="53">
        <v>354.92620797000001</v>
      </c>
    </row>
    <row r="32" spans="1:7" x14ac:dyDescent="0.25">
      <c r="A32" s="53">
        <v>0.41</v>
      </c>
      <c r="B32" s="54">
        <v>1097</v>
      </c>
      <c r="C32" s="54">
        <f t="shared" si="0"/>
        <v>1121.0737920334368</v>
      </c>
      <c r="D32" s="54">
        <v>-24.07</v>
      </c>
      <c r="E32" s="53">
        <v>1.1734215692000001</v>
      </c>
      <c r="F32" s="53">
        <v>-92.211132919999997</v>
      </c>
      <c r="G32" s="53">
        <v>-92.211132919999997</v>
      </c>
    </row>
    <row r="33" spans="1:7" x14ac:dyDescent="0.25">
      <c r="A33" s="53">
        <v>0.31</v>
      </c>
      <c r="B33" s="54">
        <v>892</v>
      </c>
      <c r="C33" s="54">
        <f t="shared" si="0"/>
        <v>851.34847381419786</v>
      </c>
      <c r="D33" s="54">
        <v>40.65</v>
      </c>
      <c r="E33" s="53">
        <v>133.06354886</v>
      </c>
      <c r="F33" s="53">
        <v>-233.9364511</v>
      </c>
      <c r="G33" s="53">
        <v>40.651526185999998</v>
      </c>
    </row>
    <row r="34" spans="1:7" x14ac:dyDescent="0.25">
      <c r="A34" s="53">
        <v>0.42</v>
      </c>
      <c r="B34" s="54">
        <v>1301</v>
      </c>
      <c r="C34" s="54">
        <f t="shared" ref="C34:C65" si="1">INTERCEPT(price,carats)+SLOPE(price,carats)*A34</f>
        <v>1148.0463238553607</v>
      </c>
      <c r="D34" s="54">
        <v>152.94999999999999</v>
      </c>
      <c r="E34" s="53">
        <v>0.87127161040000001</v>
      </c>
      <c r="F34" s="53">
        <v>-195.18366470000001</v>
      </c>
      <c r="G34" s="53">
        <v>-49.018855680000001</v>
      </c>
    </row>
    <row r="35" spans="1:7" x14ac:dyDescent="0.25">
      <c r="A35" s="53">
        <v>0.39</v>
      </c>
      <c r="B35" s="54">
        <v>1220</v>
      </c>
      <c r="C35" s="54">
        <f t="shared" si="1"/>
        <v>1067.1287283895892</v>
      </c>
      <c r="D35" s="54">
        <v>152.87</v>
      </c>
      <c r="E35" s="53">
        <v>-43.183664749999998</v>
      </c>
      <c r="F35" s="53">
        <v>-219.9913875</v>
      </c>
      <c r="G35" s="53">
        <v>-219.9913875</v>
      </c>
    </row>
    <row r="36" spans="1:7" x14ac:dyDescent="0.25">
      <c r="A36" s="53">
        <v>0.39</v>
      </c>
      <c r="B36" s="54">
        <v>902</v>
      </c>
      <c r="C36" s="54">
        <f t="shared" si="1"/>
        <v>1067.1287283895892</v>
      </c>
      <c r="D36" s="54">
        <v>-165.13</v>
      </c>
      <c r="E36" s="53">
        <v>-47.963919320000002</v>
      </c>
      <c r="F36" s="53">
        <v>39.843803432000001</v>
      </c>
      <c r="G36" s="53">
        <v>63.036080679000001</v>
      </c>
    </row>
    <row r="37" spans="1:7" x14ac:dyDescent="0.25">
      <c r="A37" s="53">
        <v>0.37</v>
      </c>
      <c r="B37" s="54">
        <v>913</v>
      </c>
      <c r="C37" s="54">
        <f t="shared" si="1"/>
        <v>1013.1836647457413</v>
      </c>
      <c r="D37" s="54">
        <v>-100.18</v>
      </c>
      <c r="E37" s="53">
        <v>-72.211132919999997</v>
      </c>
      <c r="F37" s="53">
        <v>-72.211132919999997</v>
      </c>
      <c r="G37" s="53">
        <v>125.11848521</v>
      </c>
    </row>
    <row r="38" spans="1:7" x14ac:dyDescent="0.25">
      <c r="A38" s="53">
        <v>0.48</v>
      </c>
      <c r="B38" s="54">
        <v>1277</v>
      </c>
      <c r="C38" s="54">
        <f t="shared" si="1"/>
        <v>1309.8815147869043</v>
      </c>
      <c r="D38" s="54">
        <v>-32.880000000000003</v>
      </c>
      <c r="E38" s="53">
        <v>90.091017034999993</v>
      </c>
      <c r="F38" s="53">
        <v>95.063548857000001</v>
      </c>
      <c r="G38" s="53">
        <v>-150.073792</v>
      </c>
    </row>
    <row r="39" spans="1:7" x14ac:dyDescent="0.25">
      <c r="A39" s="53">
        <v>0.31</v>
      </c>
      <c r="B39" s="54">
        <v>790</v>
      </c>
      <c r="C39" s="54">
        <f t="shared" si="1"/>
        <v>851.34847381419786</v>
      </c>
      <c r="D39" s="54">
        <v>-61.35</v>
      </c>
      <c r="E39" s="53">
        <v>318.84380342999998</v>
      </c>
      <c r="F39" s="53">
        <v>125.11848521</v>
      </c>
      <c r="G39" s="53">
        <v>-170.88151479999999</v>
      </c>
    </row>
    <row r="40" spans="1:7" x14ac:dyDescent="0.25">
      <c r="A40" s="53">
        <v>0.36</v>
      </c>
      <c r="B40" s="54">
        <v>831</v>
      </c>
      <c r="C40" s="54">
        <f t="shared" si="1"/>
        <v>986.21113292381744</v>
      </c>
      <c r="D40" s="54">
        <v>-155.21</v>
      </c>
      <c r="E40" s="53">
        <v>-122.2111329</v>
      </c>
      <c r="F40" s="53">
        <v>48.871271610000001</v>
      </c>
      <c r="G40" s="53">
        <v>-50.826578429999998</v>
      </c>
    </row>
    <row r="41" spans="1:7" x14ac:dyDescent="0.25">
      <c r="A41" s="53">
        <v>0.45</v>
      </c>
      <c r="B41" s="54">
        <v>1049</v>
      </c>
      <c r="C41" s="54">
        <f t="shared" si="1"/>
        <v>1228.9639193211326</v>
      </c>
      <c r="D41" s="54">
        <v>-179.96</v>
      </c>
      <c r="E41" s="53">
        <v>22.73393072</v>
      </c>
      <c r="F41" s="53">
        <v>39.843803432000001</v>
      </c>
      <c r="G41" s="53">
        <v>-26.128728389999999</v>
      </c>
    </row>
    <row r="42" spans="1:7" x14ac:dyDescent="0.25">
      <c r="A42" s="53">
        <v>0.4</v>
      </c>
      <c r="B42" s="54">
        <v>1040</v>
      </c>
      <c r="C42" s="54">
        <f t="shared" si="1"/>
        <v>1094.1012602115131</v>
      </c>
      <c r="D42" s="54">
        <v>-54.1</v>
      </c>
      <c r="E42" s="53">
        <v>-49.018855680000001</v>
      </c>
      <c r="F42" s="53">
        <v>-50.826578429999998</v>
      </c>
      <c r="G42" s="53">
        <v>133.06354886</v>
      </c>
    </row>
    <row r="43" spans="1:7" x14ac:dyDescent="0.25">
      <c r="A43" s="53">
        <v>0.36</v>
      </c>
      <c r="B43" s="54">
        <v>864</v>
      </c>
      <c r="C43" s="54">
        <f t="shared" si="1"/>
        <v>986.21113292381744</v>
      </c>
      <c r="D43" s="54">
        <v>-122.21</v>
      </c>
      <c r="E43" s="53">
        <v>63.036080679000001</v>
      </c>
      <c r="F43" s="53">
        <v>-23.10126021</v>
      </c>
      <c r="G43" s="53">
        <v>0.87127161040000001</v>
      </c>
    </row>
    <row r="44" spans="1:7" x14ac:dyDescent="0.25">
      <c r="A44" s="53">
        <v>0.41</v>
      </c>
      <c r="B44" s="54">
        <v>1058</v>
      </c>
      <c r="C44" s="54">
        <f t="shared" si="1"/>
        <v>1121.0737920334368</v>
      </c>
      <c r="D44" s="54">
        <v>-63.07</v>
      </c>
      <c r="E44" s="53">
        <v>-49.018855680000001</v>
      </c>
      <c r="F44" s="53">
        <v>-127.0463239</v>
      </c>
      <c r="G44" s="53">
        <v>167.65152619</v>
      </c>
    </row>
    <row r="45" spans="1:7" x14ac:dyDescent="0.25">
      <c r="A45" s="53">
        <v>0.39</v>
      </c>
      <c r="B45" s="54">
        <v>1068</v>
      </c>
      <c r="C45" s="54">
        <f t="shared" si="1"/>
        <v>1067.1287283895892</v>
      </c>
      <c r="D45" s="54">
        <v>0.87</v>
      </c>
      <c r="E45" s="53">
        <v>229.81633525000001</v>
      </c>
      <c r="F45" s="53">
        <v>167.65152619</v>
      </c>
      <c r="G45" s="53">
        <v>-177.2111329</v>
      </c>
    </row>
    <row r="46" spans="1:7" x14ac:dyDescent="0.25">
      <c r="A46" s="53">
        <v>0.39</v>
      </c>
      <c r="B46" s="54">
        <v>1041</v>
      </c>
      <c r="C46" s="54">
        <f t="shared" si="1"/>
        <v>1067.1287283895892</v>
      </c>
      <c r="D46" s="54">
        <v>-26.13</v>
      </c>
      <c r="E46" s="53">
        <v>-54.10126021</v>
      </c>
      <c r="F46" s="53">
        <v>-4.2935374580000003</v>
      </c>
      <c r="G46" s="53">
        <v>-72.211132919999997</v>
      </c>
    </row>
    <row r="47" spans="1:7" x14ac:dyDescent="0.25">
      <c r="A47" s="53">
        <v>0.48</v>
      </c>
      <c r="B47" s="54">
        <v>1504</v>
      </c>
      <c r="C47" s="54">
        <f t="shared" si="1"/>
        <v>1309.8815147869043</v>
      </c>
      <c r="D47" s="54">
        <v>194.12</v>
      </c>
      <c r="E47" s="53">
        <v>240.17342156999999</v>
      </c>
      <c r="F47" s="53">
        <v>-100.18366469999999</v>
      </c>
      <c r="G47" s="53">
        <v>-69.826578429999998</v>
      </c>
    </row>
    <row r="48" spans="1:7" x14ac:dyDescent="0.25">
      <c r="A48" s="53">
        <v>0.42</v>
      </c>
      <c r="B48" s="54">
        <v>1075</v>
      </c>
      <c r="C48" s="54">
        <f t="shared" si="1"/>
        <v>1148.0463238553607</v>
      </c>
      <c r="D48" s="54">
        <v>-73.05</v>
      </c>
      <c r="E48" s="53">
        <v>39.843803432000001</v>
      </c>
      <c r="F48" s="53">
        <v>23.953676144999999</v>
      </c>
      <c r="G48" s="53">
        <v>22.73393072</v>
      </c>
    </row>
    <row r="49" spans="1:7" x14ac:dyDescent="0.25">
      <c r="A49" s="53">
        <v>0.45</v>
      </c>
      <c r="B49" s="54">
        <v>1181</v>
      </c>
      <c r="C49" s="54">
        <f t="shared" si="1"/>
        <v>1228.9639193211326</v>
      </c>
      <c r="D49" s="54">
        <v>-47.96</v>
      </c>
      <c r="E49" s="53">
        <v>77.816335253999995</v>
      </c>
      <c r="F49" s="53">
        <v>-8.2111329239999993</v>
      </c>
      <c r="G49" s="53">
        <v>57.063548857000001</v>
      </c>
    </row>
    <row r="50" spans="1:7" x14ac:dyDescent="0.25">
      <c r="A50" s="53">
        <v>0.46</v>
      </c>
      <c r="B50" s="54">
        <v>1389</v>
      </c>
      <c r="C50" s="54">
        <f t="shared" si="1"/>
        <v>1255.9364511430565</v>
      </c>
      <c r="D50" s="54">
        <v>133.06</v>
      </c>
      <c r="E50" s="53">
        <v>-155.2111329</v>
      </c>
      <c r="F50" s="53">
        <v>-11.854046609999999</v>
      </c>
      <c r="G50" s="53">
        <v>-233.9364511</v>
      </c>
    </row>
    <row r="51" spans="1:7" x14ac:dyDescent="0.25">
      <c r="A51" s="53">
        <v>0.37</v>
      </c>
      <c r="B51" s="54">
        <v>970</v>
      </c>
      <c r="C51" s="54">
        <f t="shared" si="1"/>
        <v>1013.1836647457413</v>
      </c>
      <c r="D51" s="54">
        <v>-43.18</v>
      </c>
      <c r="E51" s="53">
        <v>39.843803432000001</v>
      </c>
      <c r="F51" s="53">
        <v>-259.07379200000003</v>
      </c>
      <c r="G51" s="53">
        <v>240.17342156999999</v>
      </c>
    </row>
    <row r="52" spans="1:7" x14ac:dyDescent="0.25">
      <c r="A52" s="53">
        <v>0.38</v>
      </c>
      <c r="B52" s="54">
        <v>1143</v>
      </c>
      <c r="C52" s="54">
        <f t="shared" si="1"/>
        <v>1040.1561965676653</v>
      </c>
      <c r="D52" s="54">
        <v>102.84</v>
      </c>
      <c r="E52" s="53">
        <v>-63.07379203</v>
      </c>
      <c r="F52" s="53">
        <v>-72.211132919999997</v>
      </c>
      <c r="G52" s="53">
        <v>-122.2111329</v>
      </c>
    </row>
    <row r="53" spans="1:7" x14ac:dyDescent="0.25">
      <c r="A53" s="53">
        <v>0.45</v>
      </c>
      <c r="B53" s="54">
        <v>1292</v>
      </c>
      <c r="C53" s="54">
        <f t="shared" si="1"/>
        <v>1228.9639193211326</v>
      </c>
      <c r="D53" s="54">
        <v>63.04</v>
      </c>
      <c r="E53" s="53">
        <v>48.871271610000001</v>
      </c>
      <c r="F53" s="53">
        <v>-179.96391929999999</v>
      </c>
      <c r="G53" s="53">
        <v>-134.96391929999999</v>
      </c>
    </row>
    <row r="54" spans="1:7" x14ac:dyDescent="0.25">
      <c r="A54" s="53">
        <v>0.42</v>
      </c>
      <c r="B54" s="54">
        <v>1172</v>
      </c>
      <c r="C54" s="54">
        <f t="shared" si="1"/>
        <v>1148.0463238553607</v>
      </c>
      <c r="D54" s="54">
        <v>23.95</v>
      </c>
      <c r="E54" s="53">
        <v>-195.18366470000001</v>
      </c>
      <c r="F54" s="53">
        <v>-49.018855680000001</v>
      </c>
      <c r="G54" s="53">
        <v>95.063548857000001</v>
      </c>
    </row>
    <row r="55" spans="1:7" x14ac:dyDescent="0.25">
      <c r="A55" s="53">
        <v>0.36</v>
      </c>
      <c r="B55" s="54">
        <v>914</v>
      </c>
      <c r="C55" s="54">
        <f t="shared" si="1"/>
        <v>986.21113292381744</v>
      </c>
      <c r="D55" s="54">
        <v>-72.209999999999994</v>
      </c>
      <c r="E55" s="53">
        <v>-73.046323860000001</v>
      </c>
      <c r="F55" s="53">
        <v>-63.07379203</v>
      </c>
      <c r="G55" s="53">
        <v>229.81633525000001</v>
      </c>
    </row>
    <row r="56" spans="1:7" x14ac:dyDescent="0.25">
      <c r="A56" s="53">
        <v>0.47</v>
      </c>
      <c r="B56" s="54">
        <v>1609</v>
      </c>
      <c r="C56" s="54">
        <f t="shared" si="1"/>
        <v>1282.9089829649804</v>
      </c>
      <c r="D56" s="54">
        <v>326.08999999999997</v>
      </c>
      <c r="E56" s="53">
        <v>23.953676144999999</v>
      </c>
      <c r="F56" s="53">
        <v>-157.96391929999999</v>
      </c>
      <c r="G56" s="53">
        <v>-194.96391929999999</v>
      </c>
    </row>
    <row r="57" spans="1:7" x14ac:dyDescent="0.25">
      <c r="A57" s="53">
        <v>0.41</v>
      </c>
      <c r="B57" s="54">
        <v>1408</v>
      </c>
      <c r="C57" s="54">
        <f t="shared" si="1"/>
        <v>1121.0737920334368</v>
      </c>
      <c r="D57" s="54">
        <v>286.93</v>
      </c>
      <c r="E57" s="53">
        <v>188.67899435999999</v>
      </c>
      <c r="F57" s="53">
        <v>-54.10126021</v>
      </c>
      <c r="G57" s="53">
        <v>-43.183664749999998</v>
      </c>
    </row>
    <row r="58" spans="1:7" x14ac:dyDescent="0.25">
      <c r="A58" s="53">
        <v>0.32</v>
      </c>
      <c r="B58" s="54">
        <v>1067</v>
      </c>
      <c r="C58" s="54">
        <f t="shared" si="1"/>
        <v>878.32100563612187</v>
      </c>
      <c r="D58" s="54">
        <v>188.68</v>
      </c>
      <c r="E58" s="53">
        <v>201.03608068</v>
      </c>
      <c r="F58" s="53">
        <v>318.84380342999998</v>
      </c>
      <c r="G58" s="53">
        <v>-54.10126021</v>
      </c>
    </row>
    <row r="59" spans="1:7" x14ac:dyDescent="0.25">
      <c r="A59" s="53">
        <v>0.36</v>
      </c>
      <c r="B59" s="54">
        <v>1159</v>
      </c>
      <c r="C59" s="54">
        <f t="shared" si="1"/>
        <v>986.21113292381744</v>
      </c>
      <c r="D59" s="54">
        <v>172.79</v>
      </c>
      <c r="E59" s="53">
        <v>125.11848521</v>
      </c>
      <c r="F59" s="53">
        <v>-49.07379203</v>
      </c>
      <c r="G59" s="53">
        <v>-47.963919320000002</v>
      </c>
    </row>
    <row r="60" spans="1:7" x14ac:dyDescent="0.25">
      <c r="A60" s="53">
        <v>0.42</v>
      </c>
      <c r="B60" s="54">
        <v>1001</v>
      </c>
      <c r="C60" s="54">
        <f t="shared" si="1"/>
        <v>1148.0463238553607</v>
      </c>
      <c r="D60" s="54">
        <v>-147.05000000000001</v>
      </c>
      <c r="E60" s="53">
        <v>-16.826578430000001</v>
      </c>
      <c r="F60" s="53">
        <v>188.67899435999999</v>
      </c>
      <c r="G60" s="53">
        <v>172.78886707999999</v>
      </c>
    </row>
    <row r="61" spans="1:7" x14ac:dyDescent="0.25">
      <c r="A61" s="53">
        <v>0.36</v>
      </c>
      <c r="B61" s="54">
        <v>809</v>
      </c>
      <c r="C61" s="54">
        <f t="shared" si="1"/>
        <v>986.21113292381744</v>
      </c>
      <c r="D61" s="54">
        <v>-177.21</v>
      </c>
      <c r="E61" s="53">
        <v>-177.2111329</v>
      </c>
      <c r="F61" s="53">
        <v>-150.073792</v>
      </c>
      <c r="G61" s="53">
        <v>-85.101260210000007</v>
      </c>
    </row>
    <row r="62" spans="1:7" x14ac:dyDescent="0.25">
      <c r="A62" s="53">
        <v>0.33</v>
      </c>
      <c r="B62" s="54">
        <v>815</v>
      </c>
      <c r="C62" s="54">
        <f t="shared" si="1"/>
        <v>905.29353745804576</v>
      </c>
      <c r="D62" s="54">
        <v>-90.29</v>
      </c>
      <c r="E62" s="53">
        <v>-100.18366469999999</v>
      </c>
      <c r="F62" s="53">
        <v>-49.018855680000001</v>
      </c>
      <c r="G62" s="53">
        <v>48.871271610000001</v>
      </c>
    </row>
    <row r="63" spans="1:7" x14ac:dyDescent="0.25">
      <c r="A63" s="53">
        <v>0.34</v>
      </c>
      <c r="B63" s="54">
        <v>895</v>
      </c>
      <c r="C63" s="54">
        <f t="shared" si="1"/>
        <v>932.26606927996966</v>
      </c>
      <c r="D63" s="54">
        <v>-37.270000000000003</v>
      </c>
      <c r="E63" s="53">
        <v>-12.156196570000001</v>
      </c>
      <c r="F63" s="53">
        <v>77.816335253999995</v>
      </c>
      <c r="G63" s="53">
        <v>-12.156196570000001</v>
      </c>
    </row>
    <row r="64" spans="1:7" x14ac:dyDescent="0.25">
      <c r="A64" s="53">
        <v>0.36</v>
      </c>
      <c r="B64" s="54">
        <v>858</v>
      </c>
      <c r="C64" s="54">
        <f t="shared" si="1"/>
        <v>986.21113292381744</v>
      </c>
      <c r="D64" s="54">
        <v>-128.21</v>
      </c>
      <c r="E64" s="53">
        <v>-305.96391929999999</v>
      </c>
      <c r="F64" s="53">
        <v>0.87127161040000001</v>
      </c>
      <c r="G64" s="53">
        <v>50.145953390999999</v>
      </c>
    </row>
    <row r="65" spans="1:7" x14ac:dyDescent="0.25">
      <c r="A65" s="53">
        <v>0.33</v>
      </c>
      <c r="B65" s="54">
        <v>901</v>
      </c>
      <c r="C65" s="54">
        <f t="shared" si="1"/>
        <v>905.29353745804576</v>
      </c>
      <c r="D65" s="54">
        <v>-4.29</v>
      </c>
      <c r="E65" s="53">
        <v>-127.0463239</v>
      </c>
      <c r="F65" s="53">
        <v>22.73393072</v>
      </c>
      <c r="G65" s="53">
        <v>-195.18366470000001</v>
      </c>
    </row>
    <row r="66" spans="1:7" x14ac:dyDescent="0.25">
      <c r="A66" s="53">
        <v>0.49</v>
      </c>
      <c r="B66" s="54">
        <v>1527</v>
      </c>
      <c r="C66" s="54">
        <f t="shared" ref="C66:C94" si="2">INTERCEPT(price,carats)+SLOPE(price,carats)*A66</f>
        <v>1336.8540466088282</v>
      </c>
      <c r="D66" s="54">
        <v>190.15</v>
      </c>
      <c r="E66" s="53">
        <v>-90.293537459999996</v>
      </c>
      <c r="F66" s="53">
        <v>-194.96391929999999</v>
      </c>
      <c r="G66" s="53">
        <v>-61.348473810000002</v>
      </c>
    </row>
    <row r="67" spans="1:7" x14ac:dyDescent="0.25">
      <c r="A67" s="53">
        <v>0.36</v>
      </c>
      <c r="B67" s="54">
        <v>914</v>
      </c>
      <c r="C67" s="54">
        <f t="shared" si="2"/>
        <v>986.21113292381744</v>
      </c>
      <c r="D67" s="54">
        <v>-72.209999999999994</v>
      </c>
      <c r="E67" s="53">
        <v>-92.211132919999997</v>
      </c>
      <c r="F67" s="53">
        <v>133.06354886</v>
      </c>
      <c r="G67" s="53">
        <v>1.1734215692000001</v>
      </c>
    </row>
    <row r="68" spans="1:7" x14ac:dyDescent="0.25">
      <c r="A68" s="53">
        <v>0.34</v>
      </c>
      <c r="B68" s="54">
        <v>955</v>
      </c>
      <c r="C68" s="54">
        <f t="shared" si="2"/>
        <v>932.26606927996966</v>
      </c>
      <c r="D68" s="54">
        <v>22.73</v>
      </c>
      <c r="E68" s="53">
        <v>-219.9913875</v>
      </c>
      <c r="F68" s="53">
        <v>63.036080679000001</v>
      </c>
      <c r="G68" s="53">
        <v>-37.266069280000004</v>
      </c>
    </row>
    <row r="69" spans="1:7" x14ac:dyDescent="0.25">
      <c r="A69" s="53">
        <v>0.38</v>
      </c>
      <c r="B69" s="54">
        <v>1080</v>
      </c>
      <c r="C69" s="54">
        <f t="shared" si="2"/>
        <v>1040.1561965676653</v>
      </c>
      <c r="D69" s="54">
        <v>39.840000000000003</v>
      </c>
      <c r="E69" s="53">
        <v>152.87127161000001</v>
      </c>
      <c r="F69" s="53">
        <v>-134.96391929999999</v>
      </c>
      <c r="G69" s="53">
        <v>-165.1287284</v>
      </c>
    </row>
    <row r="70" spans="1:7" x14ac:dyDescent="0.25">
      <c r="A70" s="53">
        <v>0.38</v>
      </c>
      <c r="B70" s="54">
        <v>1080</v>
      </c>
      <c r="C70" s="54">
        <f t="shared" si="2"/>
        <v>1040.1561965676653</v>
      </c>
      <c r="D70" s="54">
        <v>39.840000000000003</v>
      </c>
      <c r="E70" s="53">
        <v>-233.9364511</v>
      </c>
      <c r="F70" s="53">
        <v>-24.26606928</v>
      </c>
      <c r="G70" s="53">
        <v>-305.96391929999999</v>
      </c>
    </row>
    <row r="71" spans="1:7" x14ac:dyDescent="0.25">
      <c r="A71" s="53">
        <v>0.38</v>
      </c>
      <c r="B71" s="54">
        <v>1260</v>
      </c>
      <c r="C71" s="54">
        <f t="shared" si="2"/>
        <v>1040.1561965676653</v>
      </c>
      <c r="D71" s="54">
        <v>219.84</v>
      </c>
      <c r="E71" s="53">
        <v>-85.101260210000007</v>
      </c>
      <c r="F71" s="53">
        <v>-147.0463239</v>
      </c>
      <c r="G71" s="53">
        <v>-23.10126021</v>
      </c>
    </row>
    <row r="72" spans="1:7" x14ac:dyDescent="0.25">
      <c r="A72" s="53">
        <v>0.45</v>
      </c>
      <c r="B72" s="54">
        <v>1430</v>
      </c>
      <c r="C72" s="54">
        <f t="shared" si="2"/>
        <v>1228.9639193211326</v>
      </c>
      <c r="D72" s="54">
        <v>201.04</v>
      </c>
      <c r="E72" s="53">
        <v>-37.266069280000004</v>
      </c>
      <c r="F72" s="53">
        <v>-305.96391929999999</v>
      </c>
      <c r="G72" s="53">
        <v>-11.854046609999999</v>
      </c>
    </row>
    <row r="73" spans="1:7" x14ac:dyDescent="0.25">
      <c r="A73" s="53">
        <v>0.39</v>
      </c>
      <c r="B73" s="54">
        <v>1116</v>
      </c>
      <c r="C73" s="54">
        <f t="shared" si="2"/>
        <v>1067.1287283895892</v>
      </c>
      <c r="D73" s="54">
        <v>48.87</v>
      </c>
      <c r="E73" s="53">
        <v>14.173421569</v>
      </c>
      <c r="F73" s="53">
        <v>-128.2111329</v>
      </c>
      <c r="G73" s="53">
        <v>152.87127161000001</v>
      </c>
    </row>
    <row r="74" spans="1:7" x14ac:dyDescent="0.25">
      <c r="A74" s="53">
        <v>0.49</v>
      </c>
      <c r="B74" s="54">
        <v>1387</v>
      </c>
      <c r="C74" s="54">
        <f t="shared" si="2"/>
        <v>1336.8540466088282</v>
      </c>
      <c r="D74" s="54">
        <v>50.15</v>
      </c>
      <c r="E74" s="53">
        <v>-50.826578429999998</v>
      </c>
      <c r="F74" s="53">
        <v>-61.348473810000002</v>
      </c>
      <c r="G74" s="53">
        <v>77.816335253999995</v>
      </c>
    </row>
    <row r="75" spans="1:7" x14ac:dyDescent="0.25">
      <c r="A75" s="53">
        <v>0.49</v>
      </c>
      <c r="B75" s="54">
        <v>1325</v>
      </c>
      <c r="C75" s="54">
        <f t="shared" si="2"/>
        <v>1336.8540466088282</v>
      </c>
      <c r="D75" s="54">
        <v>-11.85</v>
      </c>
      <c r="E75" s="53">
        <v>-72.211132919999997</v>
      </c>
      <c r="F75" s="53">
        <v>240.17342156999999</v>
      </c>
      <c r="G75" s="53">
        <v>77.816335253999995</v>
      </c>
    </row>
    <row r="76" spans="1:7" x14ac:dyDescent="0.25">
      <c r="A76" s="53">
        <v>0.36</v>
      </c>
      <c r="B76" s="54">
        <v>978</v>
      </c>
      <c r="C76" s="54">
        <f t="shared" si="2"/>
        <v>986.21113292381744</v>
      </c>
      <c r="D76" s="54">
        <v>-8.2100000000000009</v>
      </c>
      <c r="E76" s="53">
        <v>77.816335253999995</v>
      </c>
      <c r="F76" s="53">
        <v>1.1734215692000001</v>
      </c>
      <c r="G76" s="53">
        <v>39.843803432000001</v>
      </c>
    </row>
    <row r="77" spans="1:7" x14ac:dyDescent="0.25">
      <c r="A77" s="53">
        <v>0.37</v>
      </c>
      <c r="B77" s="54">
        <v>1091</v>
      </c>
      <c r="C77" s="54">
        <f t="shared" si="2"/>
        <v>1013.1836647457413</v>
      </c>
      <c r="D77" s="54">
        <v>77.819999999999993</v>
      </c>
      <c r="E77" s="53">
        <v>-179.96391929999999</v>
      </c>
      <c r="F77" s="53">
        <v>-84.963919320000002</v>
      </c>
      <c r="G77" s="53">
        <v>201.03608068</v>
      </c>
    </row>
    <row r="78" spans="1:7" x14ac:dyDescent="0.25">
      <c r="A78" s="53">
        <v>0.37</v>
      </c>
      <c r="B78" s="54">
        <v>1091</v>
      </c>
      <c r="C78" s="54">
        <f t="shared" si="2"/>
        <v>1013.1836647457413</v>
      </c>
      <c r="D78" s="54">
        <v>77.819999999999993</v>
      </c>
      <c r="E78" s="53">
        <v>167.65152619</v>
      </c>
      <c r="F78" s="53">
        <v>-69.826578429999998</v>
      </c>
      <c r="G78" s="53">
        <v>-128.2111329</v>
      </c>
    </row>
    <row r="79" spans="1:7" x14ac:dyDescent="0.25">
      <c r="A79" s="53">
        <v>0.41</v>
      </c>
      <c r="B79" s="54">
        <v>1166</v>
      </c>
      <c r="C79" s="54">
        <f t="shared" si="2"/>
        <v>1121.0737920334368</v>
      </c>
      <c r="D79" s="54">
        <v>44.93</v>
      </c>
      <c r="E79" s="53">
        <v>192.67899435999999</v>
      </c>
      <c r="F79" s="53">
        <v>172.78886707999999</v>
      </c>
      <c r="G79" s="53">
        <v>-100.18366469999999</v>
      </c>
    </row>
    <row r="80" spans="1:7" x14ac:dyDescent="0.25">
      <c r="A80" s="53">
        <v>0.31</v>
      </c>
      <c r="B80" s="54">
        <v>1019</v>
      </c>
      <c r="C80" s="54">
        <f t="shared" si="2"/>
        <v>851.34847381419786</v>
      </c>
      <c r="D80" s="54">
        <v>167.65</v>
      </c>
      <c r="E80" s="53">
        <v>354.92620797000001</v>
      </c>
      <c r="F80" s="53">
        <v>-122.2111329</v>
      </c>
      <c r="G80" s="53">
        <v>-24.07379203</v>
      </c>
    </row>
    <row r="81" spans="1:7" x14ac:dyDescent="0.25">
      <c r="A81" s="53">
        <v>0.44</v>
      </c>
      <c r="B81" s="54">
        <v>1381</v>
      </c>
      <c r="C81" s="54">
        <f t="shared" si="2"/>
        <v>1201.9913874992087</v>
      </c>
      <c r="D81" s="54">
        <v>179.01</v>
      </c>
      <c r="E81" s="53">
        <v>286.92620797000001</v>
      </c>
      <c r="F81" s="53">
        <v>57.063548857000001</v>
      </c>
      <c r="G81" s="53">
        <v>44.926207967000003</v>
      </c>
    </row>
    <row r="82" spans="1:7" x14ac:dyDescent="0.25">
      <c r="A82" s="53">
        <v>0.38</v>
      </c>
      <c r="B82" s="54">
        <v>1359</v>
      </c>
      <c r="C82" s="54">
        <f t="shared" si="2"/>
        <v>1040.1561965676653</v>
      </c>
      <c r="D82" s="54">
        <v>318.83999999999997</v>
      </c>
      <c r="E82" s="53">
        <v>-11.854046609999999</v>
      </c>
      <c r="F82" s="53">
        <v>-32.881514789999997</v>
      </c>
      <c r="G82" s="53">
        <v>-90.293537459999996</v>
      </c>
    </row>
    <row r="83" spans="1:7" x14ac:dyDescent="0.25">
      <c r="A83" s="53">
        <v>0.37</v>
      </c>
      <c r="B83" s="54">
        <v>1243</v>
      </c>
      <c r="C83" s="54">
        <f t="shared" si="2"/>
        <v>1013.1836647457413</v>
      </c>
      <c r="D83" s="54">
        <v>229.82</v>
      </c>
      <c r="E83" s="53">
        <v>-259.07379200000003</v>
      </c>
      <c r="F83" s="53">
        <v>326.09101704</v>
      </c>
      <c r="G83" s="53">
        <v>-259.07379200000003</v>
      </c>
    </row>
    <row r="84" spans="1:7" x14ac:dyDescent="0.25">
      <c r="A84" s="53">
        <v>0.32</v>
      </c>
      <c r="B84" s="54">
        <v>1071</v>
      </c>
      <c r="C84" s="54">
        <f t="shared" si="2"/>
        <v>878.32100563612187</v>
      </c>
      <c r="D84" s="54">
        <v>192.68</v>
      </c>
      <c r="E84" s="53">
        <v>190.14595338999999</v>
      </c>
      <c r="F84" s="53">
        <v>184.73393071999999</v>
      </c>
      <c r="G84" s="53">
        <v>318.84380342999998</v>
      </c>
    </row>
    <row r="85" spans="1:7" x14ac:dyDescent="0.25">
      <c r="A85" s="53">
        <v>0.34</v>
      </c>
      <c r="B85" s="54">
        <v>1117</v>
      </c>
      <c r="C85" s="54">
        <f t="shared" si="2"/>
        <v>932.26606927996966</v>
      </c>
      <c r="D85" s="54">
        <v>184.73</v>
      </c>
      <c r="E85" s="53">
        <v>-194.96391929999999</v>
      </c>
      <c r="F85" s="53">
        <v>-43.183664749999998</v>
      </c>
      <c r="G85" s="53">
        <v>190.14595338999999</v>
      </c>
    </row>
    <row r="86" spans="1:7" x14ac:dyDescent="0.25">
      <c r="A86" s="53">
        <v>0.41</v>
      </c>
      <c r="B86" s="54">
        <v>1476</v>
      </c>
      <c r="C86" s="54">
        <f t="shared" si="2"/>
        <v>1121.0737920334368</v>
      </c>
      <c r="D86" s="54">
        <v>354.93</v>
      </c>
      <c r="E86" s="53">
        <v>-147.0463239</v>
      </c>
      <c r="F86" s="53">
        <v>-163.2111329</v>
      </c>
      <c r="G86" s="53">
        <v>-32.881514789999997</v>
      </c>
    </row>
    <row r="87" spans="1:7" x14ac:dyDescent="0.25">
      <c r="A87" s="53">
        <v>0.36</v>
      </c>
      <c r="B87" s="54">
        <v>1163</v>
      </c>
      <c r="C87" s="54">
        <f t="shared" si="2"/>
        <v>986.21113292381744</v>
      </c>
      <c r="D87" s="54">
        <v>176.79</v>
      </c>
      <c r="E87" s="53">
        <v>-150.073792</v>
      </c>
      <c r="F87" s="53">
        <v>-16.826578430000001</v>
      </c>
      <c r="G87" s="53">
        <v>184.73393071999999</v>
      </c>
    </row>
    <row r="88" spans="1:7" x14ac:dyDescent="0.25">
      <c r="A88" s="53">
        <v>0.5</v>
      </c>
      <c r="B88" s="54">
        <v>1276</v>
      </c>
      <c r="C88" s="54">
        <f t="shared" si="2"/>
        <v>1363.8265784307521</v>
      </c>
      <c r="D88" s="54">
        <v>-87.83</v>
      </c>
      <c r="E88" s="53">
        <v>326.09101704</v>
      </c>
      <c r="F88" s="53">
        <v>194.11848520999999</v>
      </c>
      <c r="G88" s="53">
        <v>-155.2111329</v>
      </c>
    </row>
    <row r="89" spans="1:7" x14ac:dyDescent="0.25">
      <c r="A89" s="53">
        <v>0.5</v>
      </c>
      <c r="B89" s="54">
        <v>1365</v>
      </c>
      <c r="C89" s="54">
        <f t="shared" si="2"/>
        <v>1363.8265784307521</v>
      </c>
      <c r="D89" s="54">
        <v>1.17</v>
      </c>
      <c r="E89" s="53">
        <v>-163.2111329</v>
      </c>
      <c r="F89" s="53">
        <v>-165.18366470000001</v>
      </c>
      <c r="G89" s="53">
        <v>-87.826578429999998</v>
      </c>
    </row>
    <row r="90" spans="1:7" x14ac:dyDescent="0.25">
      <c r="A90" s="53">
        <v>0.5</v>
      </c>
      <c r="B90" s="54">
        <v>1347</v>
      </c>
      <c r="C90" s="54">
        <f t="shared" si="2"/>
        <v>1363.8265784307521</v>
      </c>
      <c r="D90" s="54">
        <v>-16.829999999999998</v>
      </c>
      <c r="E90" s="53">
        <v>102.84380342999999</v>
      </c>
      <c r="F90" s="53">
        <v>152.95367614</v>
      </c>
      <c r="G90" s="53">
        <v>-164.01885569999999</v>
      </c>
    </row>
    <row r="91" spans="1:7" x14ac:dyDescent="0.25">
      <c r="A91" s="53">
        <v>0.5</v>
      </c>
      <c r="B91" s="54">
        <v>1313</v>
      </c>
      <c r="C91" s="54">
        <f t="shared" si="2"/>
        <v>1363.8265784307521</v>
      </c>
      <c r="D91" s="54">
        <v>-50.83</v>
      </c>
      <c r="E91" s="53">
        <v>-170.88151479999999</v>
      </c>
      <c r="F91" s="53">
        <v>-90.293537459999996</v>
      </c>
      <c r="G91" s="53">
        <v>194.11848520999999</v>
      </c>
    </row>
    <row r="92" spans="1:7" x14ac:dyDescent="0.25">
      <c r="A92" s="53">
        <v>0.5</v>
      </c>
      <c r="B92" s="54">
        <v>1378</v>
      </c>
      <c r="C92" s="54">
        <f t="shared" si="2"/>
        <v>1363.8265784307521</v>
      </c>
      <c r="D92" s="54">
        <v>14.17</v>
      </c>
      <c r="E92" s="53">
        <v>176.78886707999999</v>
      </c>
      <c r="F92" s="53">
        <v>286.92620797000001</v>
      </c>
      <c r="G92" s="53">
        <v>-49.018855680000001</v>
      </c>
    </row>
    <row r="93" spans="1:7" x14ac:dyDescent="0.25">
      <c r="A93" s="53">
        <v>0.5</v>
      </c>
      <c r="B93" s="54">
        <v>1604</v>
      </c>
      <c r="C93" s="54">
        <f t="shared" si="2"/>
        <v>1363.8265784307521</v>
      </c>
      <c r="D93" s="54">
        <v>240.17</v>
      </c>
      <c r="E93" s="53">
        <v>-165.1287284</v>
      </c>
      <c r="F93" s="53">
        <v>-47.963919320000002</v>
      </c>
      <c r="G93" s="53">
        <v>286.92620797000001</v>
      </c>
    </row>
    <row r="94" spans="1:7" x14ac:dyDescent="0.25">
      <c r="A94" s="53">
        <v>0.5</v>
      </c>
      <c r="B94" s="54">
        <v>1294</v>
      </c>
      <c r="C94" s="54">
        <f t="shared" si="2"/>
        <v>1363.8265784307521</v>
      </c>
      <c r="D94" s="54">
        <v>-69.83</v>
      </c>
      <c r="E94" s="53">
        <v>194.11848520999999</v>
      </c>
      <c r="F94" s="53">
        <v>-12.156196570000001</v>
      </c>
      <c r="G94" s="53">
        <v>326.09101704</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23"/>
  <sheetViews>
    <sheetView zoomScale="80" zoomScaleNormal="80" workbookViewId="0">
      <selection activeCell="L1" sqref="L1"/>
    </sheetView>
  </sheetViews>
  <sheetFormatPr defaultRowHeight="12.75" x14ac:dyDescent="0.2"/>
  <cols>
    <col min="1" max="16384" width="9.140625" style="35"/>
  </cols>
  <sheetData>
    <row r="1" spans="1:1" x14ac:dyDescent="0.2">
      <c r="A1" s="118" t="s">
        <v>123</v>
      </c>
    </row>
    <row r="22" spans="1:1" x14ac:dyDescent="0.2">
      <c r="A22" s="82" t="s">
        <v>124</v>
      </c>
    </row>
    <row r="23" spans="1:1" x14ac:dyDescent="0.2">
      <c r="A23" s="82" t="s">
        <v>125</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
  <sheetViews>
    <sheetView zoomScaleNormal="100" workbookViewId="0">
      <selection activeCell="L3" sqref="L3"/>
    </sheetView>
  </sheetViews>
  <sheetFormatPr defaultRowHeight="12.75" x14ac:dyDescent="0.2"/>
  <cols>
    <col min="1" max="16384" width="9.140625" style="35"/>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N99"/>
  <sheetViews>
    <sheetView workbookViewId="0">
      <pane ySplit="2" topLeftCell="A86" activePane="bottomLeft" state="frozen"/>
      <selection activeCell="J102" sqref="J102"/>
      <selection pane="bottomLeft" activeCell="F102" sqref="F102"/>
    </sheetView>
  </sheetViews>
  <sheetFormatPr defaultRowHeight="12.75" x14ac:dyDescent="0.2"/>
  <cols>
    <col min="1" max="1" width="6.42578125" style="35" customWidth="1"/>
    <col min="2" max="2" width="7" style="35" customWidth="1"/>
    <col min="3" max="3" width="7.7109375" style="35" customWidth="1"/>
    <col min="4" max="4" width="9.5703125" style="35" customWidth="1"/>
    <col min="5" max="5" width="12.7109375" style="35" customWidth="1"/>
    <col min="6" max="9" width="11.140625" style="35" customWidth="1"/>
    <col min="10" max="16384" width="9.140625" style="35"/>
  </cols>
  <sheetData>
    <row r="1" spans="1:9" ht="25.5" x14ac:dyDescent="0.2">
      <c r="A1" s="119" t="s">
        <v>126</v>
      </c>
      <c r="B1" s="119"/>
      <c r="C1" s="120"/>
      <c r="D1" s="121" t="s">
        <v>127</v>
      </c>
      <c r="E1" s="122" t="s">
        <v>128</v>
      </c>
      <c r="F1" s="123" t="s">
        <v>129</v>
      </c>
      <c r="G1" s="124"/>
      <c r="H1" s="125" t="s">
        <v>130</v>
      </c>
      <c r="I1" s="126"/>
    </row>
    <row r="2" spans="1:9" ht="26.25" customHeight="1" x14ac:dyDescent="0.2">
      <c r="A2" s="65" t="s">
        <v>131</v>
      </c>
      <c r="B2" s="127" t="s">
        <v>132</v>
      </c>
      <c r="C2" s="128" t="s">
        <v>88</v>
      </c>
      <c r="D2" s="129" t="s">
        <v>133</v>
      </c>
      <c r="E2" s="129" t="s">
        <v>134</v>
      </c>
      <c r="F2" s="130" t="s">
        <v>135</v>
      </c>
      <c r="G2" s="131" t="s">
        <v>136</v>
      </c>
      <c r="H2" s="130" t="s">
        <v>137</v>
      </c>
      <c r="I2" s="131" t="s">
        <v>138</v>
      </c>
    </row>
    <row r="3" spans="1:9" x14ac:dyDescent="0.2">
      <c r="A3" s="65" t="s">
        <v>139</v>
      </c>
      <c r="B3" s="65">
        <v>0.45</v>
      </c>
      <c r="C3" s="132">
        <v>923</v>
      </c>
      <c r="D3" s="133">
        <v>1228.9639193</v>
      </c>
      <c r="E3" s="133">
        <v>1228.9639193</v>
      </c>
      <c r="F3" s="134">
        <v>1191.6644280999999</v>
      </c>
      <c r="G3" s="128">
        <v>1266.2634105</v>
      </c>
      <c r="H3" s="134">
        <v>938.79762897000001</v>
      </c>
      <c r="I3" s="128">
        <v>1519.1302097</v>
      </c>
    </row>
    <row r="4" spans="1:9" x14ac:dyDescent="0.2">
      <c r="A4" s="65" t="s">
        <v>139</v>
      </c>
      <c r="B4" s="65">
        <v>0.45</v>
      </c>
      <c r="C4" s="132">
        <v>1034</v>
      </c>
      <c r="D4" s="133">
        <v>1228.9639193</v>
      </c>
      <c r="E4" s="133">
        <v>1228.9639193</v>
      </c>
      <c r="F4" s="134">
        <v>1191.6644280999999</v>
      </c>
      <c r="G4" s="128">
        <v>1266.2634105</v>
      </c>
      <c r="H4" s="134">
        <v>938.79762897000001</v>
      </c>
      <c r="I4" s="128">
        <v>1519.1302097</v>
      </c>
    </row>
    <row r="5" spans="1:9" x14ac:dyDescent="0.2">
      <c r="A5" s="65" t="s">
        <v>139</v>
      </c>
      <c r="B5" s="65">
        <v>0.45</v>
      </c>
      <c r="C5" s="132">
        <v>1071</v>
      </c>
      <c r="D5" s="133">
        <v>1228.9639193</v>
      </c>
      <c r="E5" s="133">
        <v>1228.9639193</v>
      </c>
      <c r="F5" s="134">
        <v>1191.6644280999999</v>
      </c>
      <c r="G5" s="128">
        <v>1266.2634105</v>
      </c>
      <c r="H5" s="134">
        <v>938.79762897000001</v>
      </c>
      <c r="I5" s="128">
        <v>1519.1302097</v>
      </c>
    </row>
    <row r="6" spans="1:9" x14ac:dyDescent="0.2">
      <c r="A6" s="65" t="s">
        <v>139</v>
      </c>
      <c r="B6" s="65">
        <v>0.46</v>
      </c>
      <c r="C6" s="132">
        <v>1313</v>
      </c>
      <c r="D6" s="133">
        <v>1255.9364511000001</v>
      </c>
      <c r="E6" s="133">
        <v>1255.9364511000001</v>
      </c>
      <c r="F6" s="134">
        <v>1215.0849275999999</v>
      </c>
      <c r="G6" s="128">
        <v>1296.7879746000001</v>
      </c>
      <c r="H6" s="134">
        <v>965.29221674999997</v>
      </c>
      <c r="I6" s="128">
        <v>1546.5806855000001</v>
      </c>
    </row>
    <row r="7" spans="1:9" x14ac:dyDescent="0.2">
      <c r="A7" s="65" t="s">
        <v>139</v>
      </c>
      <c r="B7" s="65">
        <v>0.38</v>
      </c>
      <c r="C7" s="132">
        <v>1028</v>
      </c>
      <c r="D7" s="133">
        <v>1040.1561965999999</v>
      </c>
      <c r="E7" s="133">
        <v>1040.1561965999999</v>
      </c>
      <c r="F7" s="134">
        <v>1006.1716085</v>
      </c>
      <c r="G7" s="128">
        <v>1074.1407846</v>
      </c>
      <c r="H7" s="134">
        <v>750.39737230000003</v>
      </c>
      <c r="I7" s="128">
        <v>1329.9150208000001</v>
      </c>
    </row>
    <row r="8" spans="1:9" x14ac:dyDescent="0.2">
      <c r="A8" s="65" t="s">
        <v>139</v>
      </c>
      <c r="B8" s="65">
        <v>0.47</v>
      </c>
      <c r="C8" s="132">
        <v>1373</v>
      </c>
      <c r="D8" s="133">
        <v>1282.908983</v>
      </c>
      <c r="E8" s="133">
        <v>1282.908983</v>
      </c>
      <c r="F8" s="134">
        <v>1238.1049502000001</v>
      </c>
      <c r="G8" s="128">
        <v>1327.7130158</v>
      </c>
      <c r="H8" s="134">
        <v>991.68291035000004</v>
      </c>
      <c r="I8" s="128">
        <v>1574.1350556</v>
      </c>
    </row>
    <row r="9" spans="1:9" x14ac:dyDescent="0.2">
      <c r="A9" s="65" t="s">
        <v>139</v>
      </c>
      <c r="B9" s="65">
        <v>0.31</v>
      </c>
      <c r="C9" s="132">
        <v>714</v>
      </c>
      <c r="D9" s="133">
        <v>851.34847380999997</v>
      </c>
      <c r="E9" s="133">
        <v>851.34847380999997</v>
      </c>
      <c r="F9" s="134">
        <v>788.85314898000001</v>
      </c>
      <c r="G9" s="128">
        <v>913.84379865000005</v>
      </c>
      <c r="H9" s="134">
        <v>556.88134552999998</v>
      </c>
      <c r="I9" s="128">
        <v>1145.8156021</v>
      </c>
    </row>
    <row r="10" spans="1:9" x14ac:dyDescent="0.2">
      <c r="A10" s="65" t="s">
        <v>139</v>
      </c>
      <c r="B10" s="65">
        <v>0.41</v>
      </c>
      <c r="C10" s="132">
        <v>971</v>
      </c>
      <c r="D10" s="133">
        <v>1121.0737919999999</v>
      </c>
      <c r="E10" s="133">
        <v>1121.0737919999999</v>
      </c>
      <c r="F10" s="134">
        <v>1091.2331008000001</v>
      </c>
      <c r="G10" s="128">
        <v>1150.9144833</v>
      </c>
      <c r="H10" s="134">
        <v>831.77171656999997</v>
      </c>
      <c r="I10" s="128">
        <v>1410.3758674999999</v>
      </c>
    </row>
    <row r="11" spans="1:9" x14ac:dyDescent="0.2">
      <c r="A11" s="65" t="s">
        <v>139</v>
      </c>
      <c r="B11" s="65">
        <v>0.37</v>
      </c>
      <c r="C11" s="132">
        <v>818</v>
      </c>
      <c r="D11" s="133">
        <v>1013.1836647</v>
      </c>
      <c r="E11" s="133">
        <v>1013.1836647</v>
      </c>
      <c r="F11" s="134">
        <v>976.23731280000004</v>
      </c>
      <c r="G11" s="128">
        <v>1050.1300166999999</v>
      </c>
      <c r="H11" s="134">
        <v>723.06255738000004</v>
      </c>
      <c r="I11" s="128">
        <v>1303.3047721</v>
      </c>
    </row>
    <row r="12" spans="1:9" x14ac:dyDescent="0.2">
      <c r="A12" s="65" t="s">
        <v>139</v>
      </c>
      <c r="B12" s="65">
        <v>0.44</v>
      </c>
      <c r="C12" s="132">
        <v>982</v>
      </c>
      <c r="D12" s="133">
        <v>1201.9913875</v>
      </c>
      <c r="E12" s="133">
        <v>1201.9913875</v>
      </c>
      <c r="F12" s="134">
        <v>1167.7187079</v>
      </c>
      <c r="G12" s="128">
        <v>1236.2640670999999</v>
      </c>
      <c r="H12" s="134">
        <v>912.19863296999995</v>
      </c>
      <c r="I12" s="128">
        <v>1491.784142</v>
      </c>
    </row>
    <row r="13" spans="1:9" x14ac:dyDescent="0.2">
      <c r="A13" s="65" t="s">
        <v>139</v>
      </c>
      <c r="B13" s="65">
        <v>0.42</v>
      </c>
      <c r="C13" s="132">
        <v>1021</v>
      </c>
      <c r="D13" s="133">
        <v>1148.0463239000001</v>
      </c>
      <c r="E13" s="133">
        <v>1148.0463239000001</v>
      </c>
      <c r="F13" s="134">
        <v>1117.6452717</v>
      </c>
      <c r="G13" s="128">
        <v>1178.4473760000001</v>
      </c>
      <c r="H13" s="134">
        <v>858.68591193999998</v>
      </c>
      <c r="I13" s="128">
        <v>1437.4067358</v>
      </c>
    </row>
    <row r="14" spans="1:9" x14ac:dyDescent="0.2">
      <c r="A14" s="65" t="s">
        <v>139</v>
      </c>
      <c r="B14" s="65">
        <v>0.45</v>
      </c>
      <c r="C14" s="132">
        <v>1144</v>
      </c>
      <c r="D14" s="133">
        <v>1228.9639193</v>
      </c>
      <c r="E14" s="133">
        <v>1228.9639193</v>
      </c>
      <c r="F14" s="134">
        <v>1191.6644280999999</v>
      </c>
      <c r="G14" s="128">
        <v>1266.2634105</v>
      </c>
      <c r="H14" s="134">
        <v>938.79762897000001</v>
      </c>
      <c r="I14" s="128">
        <v>1519.1302097</v>
      </c>
    </row>
    <row r="15" spans="1:9" x14ac:dyDescent="0.2">
      <c r="A15" s="65" t="s">
        <v>139</v>
      </c>
      <c r="B15" s="65">
        <v>0.45</v>
      </c>
      <c r="C15" s="132">
        <v>1094</v>
      </c>
      <c r="D15" s="133">
        <v>1228.9639193</v>
      </c>
      <c r="E15" s="133">
        <v>1228.9639193</v>
      </c>
      <c r="F15" s="134">
        <v>1191.6644280999999</v>
      </c>
      <c r="G15" s="128">
        <v>1266.2634105</v>
      </c>
      <c r="H15" s="134">
        <v>938.79762897000001</v>
      </c>
      <c r="I15" s="128">
        <v>1519.1302097</v>
      </c>
    </row>
    <row r="16" spans="1:9" x14ac:dyDescent="0.2">
      <c r="A16" s="65" t="s">
        <v>139</v>
      </c>
      <c r="B16" s="65">
        <v>0.43</v>
      </c>
      <c r="C16" s="132">
        <v>1011</v>
      </c>
      <c r="D16" s="133">
        <v>1175.0188556999999</v>
      </c>
      <c r="E16" s="133">
        <v>1175.0188556999999</v>
      </c>
      <c r="F16" s="134">
        <v>1143.0980076000001</v>
      </c>
      <c r="G16" s="128">
        <v>1206.9397037000001</v>
      </c>
      <c r="H16" s="134">
        <v>885.49482463000004</v>
      </c>
      <c r="I16" s="128">
        <v>1464.5428867000001</v>
      </c>
    </row>
    <row r="17" spans="1:9" x14ac:dyDescent="0.2">
      <c r="A17" s="65" t="s">
        <v>139</v>
      </c>
      <c r="B17" s="65">
        <v>0.46</v>
      </c>
      <c r="C17" s="132">
        <v>1351</v>
      </c>
      <c r="D17" s="133">
        <v>1255.9364511000001</v>
      </c>
      <c r="E17" s="133">
        <v>1255.9364511000001</v>
      </c>
      <c r="F17" s="134">
        <v>1215.0849275999999</v>
      </c>
      <c r="G17" s="128">
        <v>1296.7879746000001</v>
      </c>
      <c r="H17" s="134">
        <v>965.29221674999997</v>
      </c>
      <c r="I17" s="128">
        <v>1546.5806855000001</v>
      </c>
    </row>
    <row r="18" spans="1:9" x14ac:dyDescent="0.2">
      <c r="A18" s="65" t="s">
        <v>139</v>
      </c>
      <c r="B18" s="65">
        <v>0.47</v>
      </c>
      <c r="C18" s="132">
        <v>1450</v>
      </c>
      <c r="D18" s="133">
        <v>1282.908983</v>
      </c>
      <c r="E18" s="133">
        <v>1282.908983</v>
      </c>
      <c r="F18" s="134">
        <v>1238.1049502000001</v>
      </c>
      <c r="G18" s="128">
        <v>1327.7130158</v>
      </c>
      <c r="H18" s="134">
        <v>991.68291035000004</v>
      </c>
      <c r="I18" s="128">
        <v>1574.1350556</v>
      </c>
    </row>
    <row r="19" spans="1:9" x14ac:dyDescent="0.2">
      <c r="A19" s="65" t="s">
        <v>139</v>
      </c>
      <c r="B19" s="65">
        <v>0.46</v>
      </c>
      <c r="C19" s="132">
        <v>1022</v>
      </c>
      <c r="D19" s="133">
        <v>1255.9364511000001</v>
      </c>
      <c r="E19" s="133">
        <v>1255.9364511000001</v>
      </c>
      <c r="F19" s="134">
        <v>1215.0849275999999</v>
      </c>
      <c r="G19" s="128">
        <v>1296.7879746000001</v>
      </c>
      <c r="H19" s="134">
        <v>965.29221674999997</v>
      </c>
      <c r="I19" s="128">
        <v>1546.5806855000001</v>
      </c>
    </row>
    <row r="20" spans="1:9" x14ac:dyDescent="0.2">
      <c r="A20" s="65" t="s">
        <v>139</v>
      </c>
      <c r="B20" s="65">
        <v>0.46</v>
      </c>
      <c r="C20" s="132">
        <v>1181</v>
      </c>
      <c r="D20" s="133">
        <v>1255.9364511000001</v>
      </c>
      <c r="E20" s="133">
        <v>1255.9364511000001</v>
      </c>
      <c r="F20" s="134">
        <v>1215.0849275999999</v>
      </c>
      <c r="G20" s="128">
        <v>1296.7879746000001</v>
      </c>
      <c r="H20" s="134">
        <v>965.29221674999997</v>
      </c>
      <c r="I20" s="128">
        <v>1546.5806855000001</v>
      </c>
    </row>
    <row r="21" spans="1:9" x14ac:dyDescent="0.2">
      <c r="A21" s="65" t="s">
        <v>139</v>
      </c>
      <c r="B21" s="65">
        <v>0.41</v>
      </c>
      <c r="C21" s="132">
        <v>862</v>
      </c>
      <c r="D21" s="133">
        <v>1121.0737919999999</v>
      </c>
      <c r="E21" s="133">
        <v>1121.0737919999999</v>
      </c>
      <c r="F21" s="134">
        <v>1091.2331008000001</v>
      </c>
      <c r="G21" s="128">
        <v>1150.9144833</v>
      </c>
      <c r="H21" s="134">
        <v>831.77171656999997</v>
      </c>
      <c r="I21" s="128">
        <v>1410.3758674999999</v>
      </c>
    </row>
    <row r="22" spans="1:9" x14ac:dyDescent="0.2">
      <c r="A22" s="65" t="s">
        <v>139</v>
      </c>
      <c r="B22" s="65">
        <v>0.4</v>
      </c>
      <c r="C22" s="132">
        <v>1009</v>
      </c>
      <c r="D22" s="133">
        <v>1094.1012602000001</v>
      </c>
      <c r="E22" s="133">
        <v>1094.1012602000001</v>
      </c>
      <c r="F22" s="134">
        <v>1063.808205</v>
      </c>
      <c r="G22" s="128">
        <v>1124.3943154000001</v>
      </c>
      <c r="H22" s="134">
        <v>804.75217483999995</v>
      </c>
      <c r="I22" s="128">
        <v>1383.4503456</v>
      </c>
    </row>
    <row r="23" spans="1:9" x14ac:dyDescent="0.2">
      <c r="A23" s="65" t="s">
        <v>139</v>
      </c>
      <c r="B23" s="65">
        <v>0.41</v>
      </c>
      <c r="C23" s="132">
        <v>1072</v>
      </c>
      <c r="D23" s="133">
        <v>1121.0737919999999</v>
      </c>
      <c r="E23" s="133">
        <v>1121.0737919999999</v>
      </c>
      <c r="F23" s="134">
        <v>1091.2331008000001</v>
      </c>
      <c r="G23" s="128">
        <v>1150.9144833</v>
      </c>
      <c r="H23" s="134">
        <v>831.77171656999997</v>
      </c>
      <c r="I23" s="128">
        <v>1410.3758674999999</v>
      </c>
    </row>
    <row r="24" spans="1:9" x14ac:dyDescent="0.2">
      <c r="A24" s="65" t="s">
        <v>139</v>
      </c>
      <c r="B24" s="65">
        <v>0.37</v>
      </c>
      <c r="C24" s="132">
        <v>848</v>
      </c>
      <c r="D24" s="133">
        <v>1013.1836647</v>
      </c>
      <c r="E24" s="133">
        <v>1013.1836647</v>
      </c>
      <c r="F24" s="134">
        <v>976.23731280000004</v>
      </c>
      <c r="G24" s="128">
        <v>1050.1300166999999</v>
      </c>
      <c r="H24" s="134">
        <v>723.06255738000004</v>
      </c>
      <c r="I24" s="128">
        <v>1303.3047721</v>
      </c>
    </row>
    <row r="25" spans="1:9" x14ac:dyDescent="0.2">
      <c r="A25" s="65" t="s">
        <v>139</v>
      </c>
      <c r="B25" s="65">
        <v>0.48</v>
      </c>
      <c r="C25" s="132">
        <v>1435</v>
      </c>
      <c r="D25" s="133">
        <v>1309.8815148000001</v>
      </c>
      <c r="E25" s="133">
        <v>1309.8815148000001</v>
      </c>
      <c r="F25" s="134">
        <v>1260.8211928000001</v>
      </c>
      <c r="G25" s="128">
        <v>1358.9418367999999</v>
      </c>
      <c r="H25" s="134">
        <v>1017.970331</v>
      </c>
      <c r="I25" s="128">
        <v>1601.7926986</v>
      </c>
    </row>
    <row r="26" spans="1:9" x14ac:dyDescent="0.2">
      <c r="A26" s="65" t="s">
        <v>139</v>
      </c>
      <c r="B26" s="65">
        <v>0.36</v>
      </c>
      <c r="C26" s="132">
        <v>894</v>
      </c>
      <c r="D26" s="133">
        <v>986.21113291999995</v>
      </c>
      <c r="E26" s="133">
        <v>986.21113291999995</v>
      </c>
      <c r="F26" s="134">
        <v>945.76273279999998</v>
      </c>
      <c r="G26" s="128">
        <v>1026.6595331000001</v>
      </c>
      <c r="H26" s="134">
        <v>695.62328547000004</v>
      </c>
      <c r="I26" s="128">
        <v>1276.7989803999999</v>
      </c>
    </row>
    <row r="27" spans="1:9" x14ac:dyDescent="0.2">
      <c r="A27" s="65" t="s">
        <v>139</v>
      </c>
      <c r="B27" s="65">
        <v>0.48</v>
      </c>
      <c r="C27" s="132">
        <v>1139</v>
      </c>
      <c r="D27" s="133">
        <v>1309.8815148000001</v>
      </c>
      <c r="E27" s="133">
        <v>1309.8815148000001</v>
      </c>
      <c r="F27" s="134">
        <v>1260.8211928000001</v>
      </c>
      <c r="G27" s="128">
        <v>1358.9418367999999</v>
      </c>
      <c r="H27" s="134">
        <v>1017.970331</v>
      </c>
      <c r="I27" s="128">
        <v>1601.7926986</v>
      </c>
    </row>
    <row r="28" spans="1:9" x14ac:dyDescent="0.2">
      <c r="A28" s="65" t="s">
        <v>139</v>
      </c>
      <c r="B28" s="65">
        <v>0.4</v>
      </c>
      <c r="C28" s="132">
        <v>1071</v>
      </c>
      <c r="D28" s="133">
        <v>1094.1012602000001</v>
      </c>
      <c r="E28" s="133">
        <v>1094.1012602000001</v>
      </c>
      <c r="F28" s="134">
        <v>1063.808205</v>
      </c>
      <c r="G28" s="128">
        <v>1124.3943154000001</v>
      </c>
      <c r="H28" s="134">
        <v>804.75217483999995</v>
      </c>
      <c r="I28" s="128">
        <v>1383.4503456</v>
      </c>
    </row>
    <row r="29" spans="1:9" x14ac:dyDescent="0.2">
      <c r="A29" s="65" t="s">
        <v>139</v>
      </c>
      <c r="B29" s="65">
        <v>0.36</v>
      </c>
      <c r="C29" s="132">
        <v>823</v>
      </c>
      <c r="D29" s="133">
        <v>986.21113291999995</v>
      </c>
      <c r="E29" s="133">
        <v>986.21113291999995</v>
      </c>
      <c r="F29" s="134">
        <v>945.76273279999998</v>
      </c>
      <c r="G29" s="128">
        <v>1026.6595331000001</v>
      </c>
      <c r="H29" s="134">
        <v>695.62328547000004</v>
      </c>
      <c r="I29" s="128">
        <v>1276.7989803999999</v>
      </c>
    </row>
    <row r="30" spans="1:9" x14ac:dyDescent="0.2">
      <c r="A30" s="65" t="s">
        <v>139</v>
      </c>
      <c r="B30" s="65">
        <v>0.43</v>
      </c>
      <c r="C30" s="132">
        <v>1126</v>
      </c>
      <c r="D30" s="133">
        <v>1175.0188556999999</v>
      </c>
      <c r="E30" s="133">
        <v>1175.0188556999999</v>
      </c>
      <c r="F30" s="134">
        <v>1143.0980076000001</v>
      </c>
      <c r="G30" s="128">
        <v>1206.9397037000001</v>
      </c>
      <c r="H30" s="134">
        <v>885.49482463000004</v>
      </c>
      <c r="I30" s="128">
        <v>1464.5428867000001</v>
      </c>
    </row>
    <row r="31" spans="1:9" x14ac:dyDescent="0.2">
      <c r="A31" s="65" t="s">
        <v>139</v>
      </c>
      <c r="B31" s="65">
        <v>0.43</v>
      </c>
      <c r="C31" s="132">
        <v>1126</v>
      </c>
      <c r="D31" s="133">
        <v>1175.0188556999999</v>
      </c>
      <c r="E31" s="133">
        <v>1175.0188556999999</v>
      </c>
      <c r="F31" s="134">
        <v>1143.0980076000001</v>
      </c>
      <c r="G31" s="128">
        <v>1206.9397037000001</v>
      </c>
      <c r="H31" s="134">
        <v>885.49482463000004</v>
      </c>
      <c r="I31" s="128">
        <v>1464.5428867000001</v>
      </c>
    </row>
    <row r="32" spans="1:9" x14ac:dyDescent="0.2">
      <c r="A32" s="65" t="s">
        <v>139</v>
      </c>
      <c r="B32" s="65">
        <v>0.34</v>
      </c>
      <c r="C32" s="132">
        <v>908</v>
      </c>
      <c r="D32" s="133">
        <v>932.26606928000001</v>
      </c>
      <c r="E32" s="133">
        <v>932.26606928000001</v>
      </c>
      <c r="F32" s="134">
        <v>883.67562027999998</v>
      </c>
      <c r="G32" s="128">
        <v>980.85651828000005</v>
      </c>
      <c r="H32" s="134">
        <v>640.43348757000001</v>
      </c>
      <c r="I32" s="128">
        <v>1224.098651</v>
      </c>
    </row>
    <row r="33" spans="1:9" x14ac:dyDescent="0.2">
      <c r="A33" s="65" t="s">
        <v>139</v>
      </c>
      <c r="B33" s="65">
        <v>0.41</v>
      </c>
      <c r="C33" s="132">
        <v>1097</v>
      </c>
      <c r="D33" s="133">
        <v>1121.0737919999999</v>
      </c>
      <c r="E33" s="133">
        <v>1121.0737919999999</v>
      </c>
      <c r="F33" s="134">
        <v>1091.2331008000001</v>
      </c>
      <c r="G33" s="128">
        <v>1150.9144833</v>
      </c>
      <c r="H33" s="134">
        <v>831.77171656999997</v>
      </c>
      <c r="I33" s="128">
        <v>1410.3758674999999</v>
      </c>
    </row>
    <row r="34" spans="1:9" x14ac:dyDescent="0.2">
      <c r="A34" s="65" t="s">
        <v>139</v>
      </c>
      <c r="B34" s="65">
        <v>0.31</v>
      </c>
      <c r="C34" s="132">
        <v>892</v>
      </c>
      <c r="D34" s="133">
        <v>851.34847380999997</v>
      </c>
      <c r="E34" s="133">
        <v>851.34847380999997</v>
      </c>
      <c r="F34" s="134">
        <v>788.85314898000001</v>
      </c>
      <c r="G34" s="128">
        <v>913.84379865000005</v>
      </c>
      <c r="H34" s="134">
        <v>556.88134552999998</v>
      </c>
      <c r="I34" s="128">
        <v>1145.8156021</v>
      </c>
    </row>
    <row r="35" spans="1:9" x14ac:dyDescent="0.2">
      <c r="A35" s="65" t="s">
        <v>139</v>
      </c>
      <c r="B35" s="65">
        <v>0.42</v>
      </c>
      <c r="C35" s="132">
        <v>1301</v>
      </c>
      <c r="D35" s="133">
        <v>1148.0463239000001</v>
      </c>
      <c r="E35" s="133">
        <v>1148.0463239000001</v>
      </c>
      <c r="F35" s="134">
        <v>1117.6452717</v>
      </c>
      <c r="G35" s="128">
        <v>1178.4473760000001</v>
      </c>
      <c r="H35" s="134">
        <v>858.68591193999998</v>
      </c>
      <c r="I35" s="128">
        <v>1437.4067358</v>
      </c>
    </row>
    <row r="36" spans="1:9" x14ac:dyDescent="0.2">
      <c r="A36" s="65" t="s">
        <v>139</v>
      </c>
      <c r="B36" s="65">
        <v>0.39</v>
      </c>
      <c r="C36" s="132">
        <v>1220</v>
      </c>
      <c r="D36" s="133">
        <v>1067.1287284</v>
      </c>
      <c r="E36" s="133">
        <v>1067.1287284</v>
      </c>
      <c r="F36" s="134">
        <v>1035.4138899</v>
      </c>
      <c r="G36" s="128">
        <v>1098.8435669</v>
      </c>
      <c r="H36" s="134">
        <v>777.62733806999995</v>
      </c>
      <c r="I36" s="128">
        <v>1356.6301186999999</v>
      </c>
    </row>
    <row r="37" spans="1:9" x14ac:dyDescent="0.2">
      <c r="A37" s="65" t="s">
        <v>139</v>
      </c>
      <c r="B37" s="65">
        <v>0.39</v>
      </c>
      <c r="C37" s="132">
        <v>902</v>
      </c>
      <c r="D37" s="133">
        <v>1067.1287284</v>
      </c>
      <c r="E37" s="133">
        <v>1067.1287284</v>
      </c>
      <c r="F37" s="134">
        <v>1035.4138899</v>
      </c>
      <c r="G37" s="128">
        <v>1098.8435669</v>
      </c>
      <c r="H37" s="134">
        <v>777.62733806999995</v>
      </c>
      <c r="I37" s="128">
        <v>1356.6301186999999</v>
      </c>
    </row>
    <row r="38" spans="1:9" x14ac:dyDescent="0.2">
      <c r="A38" s="65" t="s">
        <v>139</v>
      </c>
      <c r="B38" s="65">
        <v>0.37</v>
      </c>
      <c r="C38" s="132">
        <v>913</v>
      </c>
      <c r="D38" s="133">
        <v>1013.1836647</v>
      </c>
      <c r="E38" s="133">
        <v>1013.1836647</v>
      </c>
      <c r="F38" s="134">
        <v>976.23731280000004</v>
      </c>
      <c r="G38" s="128">
        <v>1050.1300166999999</v>
      </c>
      <c r="H38" s="134">
        <v>723.06255738000004</v>
      </c>
      <c r="I38" s="128">
        <v>1303.3047721</v>
      </c>
    </row>
    <row r="39" spans="1:9" x14ac:dyDescent="0.2">
      <c r="A39" s="65" t="s">
        <v>139</v>
      </c>
      <c r="B39" s="65">
        <v>0.48</v>
      </c>
      <c r="C39" s="132">
        <v>1277</v>
      </c>
      <c r="D39" s="133">
        <v>1309.8815148000001</v>
      </c>
      <c r="E39" s="133">
        <v>1309.8815148000001</v>
      </c>
      <c r="F39" s="134">
        <v>1260.8211928000001</v>
      </c>
      <c r="G39" s="128">
        <v>1358.9418367999999</v>
      </c>
      <c r="H39" s="134">
        <v>1017.970331</v>
      </c>
      <c r="I39" s="128">
        <v>1601.7926986</v>
      </c>
    </row>
    <row r="40" spans="1:9" x14ac:dyDescent="0.2">
      <c r="A40" s="65" t="s">
        <v>139</v>
      </c>
      <c r="B40" s="65">
        <v>0.31</v>
      </c>
      <c r="C40" s="132">
        <v>790</v>
      </c>
      <c r="D40" s="133">
        <v>851.34847380999997</v>
      </c>
      <c r="E40" s="133">
        <v>851.34847380999997</v>
      </c>
      <c r="F40" s="134">
        <v>788.85314898000001</v>
      </c>
      <c r="G40" s="128">
        <v>913.84379865000005</v>
      </c>
      <c r="H40" s="134">
        <v>556.88134552999998</v>
      </c>
      <c r="I40" s="128">
        <v>1145.8156021</v>
      </c>
    </row>
    <row r="41" spans="1:9" x14ac:dyDescent="0.2">
      <c r="A41" s="65" t="s">
        <v>139</v>
      </c>
      <c r="B41" s="65">
        <v>0.36</v>
      </c>
      <c r="C41" s="132">
        <v>831</v>
      </c>
      <c r="D41" s="133">
        <v>986.21113291999995</v>
      </c>
      <c r="E41" s="133">
        <v>986.21113291999995</v>
      </c>
      <c r="F41" s="134">
        <v>945.76273279999998</v>
      </c>
      <c r="G41" s="128">
        <v>1026.6595331000001</v>
      </c>
      <c r="H41" s="134">
        <v>695.62328547000004</v>
      </c>
      <c r="I41" s="128">
        <v>1276.7989803999999</v>
      </c>
    </row>
    <row r="42" spans="1:9" x14ac:dyDescent="0.2">
      <c r="A42" s="65" t="s">
        <v>139</v>
      </c>
      <c r="B42" s="65">
        <v>0.45</v>
      </c>
      <c r="C42" s="132">
        <v>1049</v>
      </c>
      <c r="D42" s="133">
        <v>1228.9639193</v>
      </c>
      <c r="E42" s="133">
        <v>1228.9639193</v>
      </c>
      <c r="F42" s="134">
        <v>1191.6644280999999</v>
      </c>
      <c r="G42" s="128">
        <v>1266.2634105</v>
      </c>
      <c r="H42" s="134">
        <v>938.79762897000001</v>
      </c>
      <c r="I42" s="128">
        <v>1519.1302097</v>
      </c>
    </row>
    <row r="43" spans="1:9" x14ac:dyDescent="0.2">
      <c r="A43" s="65" t="s">
        <v>139</v>
      </c>
      <c r="B43" s="65">
        <v>0.4</v>
      </c>
      <c r="C43" s="132">
        <v>1040</v>
      </c>
      <c r="D43" s="133">
        <v>1094.1012602000001</v>
      </c>
      <c r="E43" s="133">
        <v>1094.1012602000001</v>
      </c>
      <c r="F43" s="134">
        <v>1063.808205</v>
      </c>
      <c r="G43" s="128">
        <v>1124.3943154000001</v>
      </c>
      <c r="H43" s="134">
        <v>804.75217483999995</v>
      </c>
      <c r="I43" s="128">
        <v>1383.4503456</v>
      </c>
    </row>
    <row r="44" spans="1:9" x14ac:dyDescent="0.2">
      <c r="A44" s="65" t="s">
        <v>139</v>
      </c>
      <c r="B44" s="65">
        <v>0.36</v>
      </c>
      <c r="C44" s="132">
        <v>864</v>
      </c>
      <c r="D44" s="133">
        <v>986.21113291999995</v>
      </c>
      <c r="E44" s="133">
        <v>986.21113291999995</v>
      </c>
      <c r="F44" s="134">
        <v>945.76273279999998</v>
      </c>
      <c r="G44" s="128">
        <v>1026.6595331000001</v>
      </c>
      <c r="H44" s="134">
        <v>695.62328547000004</v>
      </c>
      <c r="I44" s="128">
        <v>1276.7989803999999</v>
      </c>
    </row>
    <row r="45" spans="1:9" x14ac:dyDescent="0.2">
      <c r="A45" s="65" t="s">
        <v>139</v>
      </c>
      <c r="B45" s="65">
        <v>0.41</v>
      </c>
      <c r="C45" s="132">
        <v>1058</v>
      </c>
      <c r="D45" s="133">
        <v>1121.0737919999999</v>
      </c>
      <c r="E45" s="133">
        <v>1121.0737919999999</v>
      </c>
      <c r="F45" s="134">
        <v>1091.2331008000001</v>
      </c>
      <c r="G45" s="128">
        <v>1150.9144833</v>
      </c>
      <c r="H45" s="134">
        <v>831.77171656999997</v>
      </c>
      <c r="I45" s="128">
        <v>1410.3758674999999</v>
      </c>
    </row>
    <row r="46" spans="1:9" x14ac:dyDescent="0.2">
      <c r="A46" s="65" t="s">
        <v>139</v>
      </c>
      <c r="B46" s="65">
        <v>0.39</v>
      </c>
      <c r="C46" s="132">
        <v>1068</v>
      </c>
      <c r="D46" s="133">
        <v>1067.1287284</v>
      </c>
      <c r="E46" s="133">
        <v>1067.1287284</v>
      </c>
      <c r="F46" s="134">
        <v>1035.4138899</v>
      </c>
      <c r="G46" s="128">
        <v>1098.8435669</v>
      </c>
      <c r="H46" s="134">
        <v>777.62733806999995</v>
      </c>
      <c r="I46" s="128">
        <v>1356.6301186999999</v>
      </c>
    </row>
    <row r="47" spans="1:9" x14ac:dyDescent="0.2">
      <c r="A47" s="65" t="s">
        <v>139</v>
      </c>
      <c r="B47" s="65">
        <v>0.39</v>
      </c>
      <c r="C47" s="132">
        <v>1041</v>
      </c>
      <c r="D47" s="133">
        <v>1067.1287284</v>
      </c>
      <c r="E47" s="133">
        <v>1067.1287284</v>
      </c>
      <c r="F47" s="134">
        <v>1035.4138899</v>
      </c>
      <c r="G47" s="128">
        <v>1098.8435669</v>
      </c>
      <c r="H47" s="134">
        <v>777.62733806999995</v>
      </c>
      <c r="I47" s="128">
        <v>1356.6301186999999</v>
      </c>
    </row>
    <row r="48" spans="1:9" x14ac:dyDescent="0.2">
      <c r="A48" s="65" t="s">
        <v>139</v>
      </c>
      <c r="B48" s="65">
        <v>0.48</v>
      </c>
      <c r="C48" s="132">
        <v>1504</v>
      </c>
      <c r="D48" s="133">
        <v>1309.8815148000001</v>
      </c>
      <c r="E48" s="133">
        <v>1309.8815148000001</v>
      </c>
      <c r="F48" s="134">
        <v>1260.8211928000001</v>
      </c>
      <c r="G48" s="128">
        <v>1358.9418367999999</v>
      </c>
      <c r="H48" s="134">
        <v>1017.970331</v>
      </c>
      <c r="I48" s="128">
        <v>1601.7926986</v>
      </c>
    </row>
    <row r="49" spans="1:9" x14ac:dyDescent="0.2">
      <c r="A49" s="65" t="s">
        <v>139</v>
      </c>
      <c r="B49" s="65">
        <v>0.42</v>
      </c>
      <c r="C49" s="132">
        <v>1075</v>
      </c>
      <c r="D49" s="133">
        <v>1148.0463239000001</v>
      </c>
      <c r="E49" s="133">
        <v>1148.0463239000001</v>
      </c>
      <c r="F49" s="134">
        <v>1117.6452717</v>
      </c>
      <c r="G49" s="128">
        <v>1178.4473760000001</v>
      </c>
      <c r="H49" s="134">
        <v>858.68591193999998</v>
      </c>
      <c r="I49" s="128">
        <v>1437.4067358</v>
      </c>
    </row>
    <row r="50" spans="1:9" x14ac:dyDescent="0.2">
      <c r="A50" s="65" t="s">
        <v>139</v>
      </c>
      <c r="B50" s="65">
        <v>0.45</v>
      </c>
      <c r="C50" s="132">
        <v>1181</v>
      </c>
      <c r="D50" s="133">
        <v>1228.9639193</v>
      </c>
      <c r="E50" s="133">
        <v>1228.9639193</v>
      </c>
      <c r="F50" s="134">
        <v>1191.6644280999999</v>
      </c>
      <c r="G50" s="128">
        <v>1266.2634105</v>
      </c>
      <c r="H50" s="134">
        <v>938.79762897000001</v>
      </c>
      <c r="I50" s="128">
        <v>1519.1302097</v>
      </c>
    </row>
    <row r="51" spans="1:9" x14ac:dyDescent="0.2">
      <c r="A51" s="65" t="s">
        <v>139</v>
      </c>
      <c r="B51" s="65">
        <v>0.46</v>
      </c>
      <c r="C51" s="132">
        <v>1389</v>
      </c>
      <c r="D51" s="133">
        <v>1255.9364511000001</v>
      </c>
      <c r="E51" s="133">
        <v>1255.9364511000001</v>
      </c>
      <c r="F51" s="134">
        <v>1215.0849275999999</v>
      </c>
      <c r="G51" s="128">
        <v>1296.7879746000001</v>
      </c>
      <c r="H51" s="134">
        <v>965.29221674999997</v>
      </c>
      <c r="I51" s="128">
        <v>1546.5806855000001</v>
      </c>
    </row>
    <row r="52" spans="1:9" x14ac:dyDescent="0.2">
      <c r="A52" s="65" t="s">
        <v>140</v>
      </c>
      <c r="B52" s="65">
        <v>0.37</v>
      </c>
      <c r="C52" s="132">
        <v>970</v>
      </c>
      <c r="D52" s="133">
        <v>1013.1836647</v>
      </c>
      <c r="E52" s="133">
        <v>1013.1836647</v>
      </c>
      <c r="F52" s="134">
        <v>976.23731280000004</v>
      </c>
      <c r="G52" s="128">
        <v>1050.1300166999999</v>
      </c>
      <c r="H52" s="134">
        <v>723.06255738000004</v>
      </c>
      <c r="I52" s="128">
        <v>1303.3047721</v>
      </c>
    </row>
    <row r="53" spans="1:9" x14ac:dyDescent="0.2">
      <c r="A53" s="65" t="s">
        <v>140</v>
      </c>
      <c r="B53" s="65">
        <v>0.38</v>
      </c>
      <c r="C53" s="132">
        <v>1143</v>
      </c>
      <c r="D53" s="133">
        <v>1040.1561965999999</v>
      </c>
      <c r="E53" s="133">
        <v>1040.1561965999999</v>
      </c>
      <c r="F53" s="134">
        <v>1006.1716085</v>
      </c>
      <c r="G53" s="128">
        <v>1074.1407846</v>
      </c>
      <c r="H53" s="134">
        <v>750.39737230000003</v>
      </c>
      <c r="I53" s="128">
        <v>1329.9150208000001</v>
      </c>
    </row>
    <row r="54" spans="1:9" x14ac:dyDescent="0.2">
      <c r="A54" s="65" t="s">
        <v>140</v>
      </c>
      <c r="B54" s="65">
        <v>0.45</v>
      </c>
      <c r="C54" s="132">
        <v>1292</v>
      </c>
      <c r="D54" s="133">
        <v>1228.9639193</v>
      </c>
      <c r="E54" s="133">
        <v>1228.9639193</v>
      </c>
      <c r="F54" s="134">
        <v>1191.6644280999999</v>
      </c>
      <c r="G54" s="128">
        <v>1266.2634105</v>
      </c>
      <c r="H54" s="134">
        <v>938.79762897000001</v>
      </c>
      <c r="I54" s="128">
        <v>1519.1302097</v>
      </c>
    </row>
    <row r="55" spans="1:9" x14ac:dyDescent="0.2">
      <c r="A55" s="65" t="s">
        <v>140</v>
      </c>
      <c r="B55" s="65">
        <v>0.42</v>
      </c>
      <c r="C55" s="132">
        <v>1172</v>
      </c>
      <c r="D55" s="133">
        <v>1148.0463239000001</v>
      </c>
      <c r="E55" s="133">
        <v>1148.0463239000001</v>
      </c>
      <c r="F55" s="134">
        <v>1117.6452717</v>
      </c>
      <c r="G55" s="128">
        <v>1178.4473760000001</v>
      </c>
      <c r="H55" s="134">
        <v>858.68591193999998</v>
      </c>
      <c r="I55" s="128">
        <v>1437.4067358</v>
      </c>
    </row>
    <row r="56" spans="1:9" x14ac:dyDescent="0.2">
      <c r="A56" s="65" t="s">
        <v>140</v>
      </c>
      <c r="B56" s="65">
        <v>0.36</v>
      </c>
      <c r="C56" s="132">
        <v>914</v>
      </c>
      <c r="D56" s="133">
        <v>986.21113291999995</v>
      </c>
      <c r="E56" s="133">
        <v>986.21113291999995</v>
      </c>
      <c r="F56" s="134">
        <v>945.76273279999998</v>
      </c>
      <c r="G56" s="128">
        <v>1026.6595331000001</v>
      </c>
      <c r="H56" s="134">
        <v>695.62328547000004</v>
      </c>
      <c r="I56" s="128">
        <v>1276.7989803999999</v>
      </c>
    </row>
    <row r="57" spans="1:9" x14ac:dyDescent="0.2">
      <c r="A57" s="65" t="s">
        <v>140</v>
      </c>
      <c r="B57" s="65">
        <v>0.47</v>
      </c>
      <c r="C57" s="132">
        <v>1609</v>
      </c>
      <c r="D57" s="133">
        <v>1282.908983</v>
      </c>
      <c r="E57" s="133">
        <v>1282.908983</v>
      </c>
      <c r="F57" s="134">
        <v>1238.1049502000001</v>
      </c>
      <c r="G57" s="128">
        <v>1327.7130158</v>
      </c>
      <c r="H57" s="134">
        <v>991.68291035000004</v>
      </c>
      <c r="I57" s="128">
        <v>1574.1350556</v>
      </c>
    </row>
    <row r="58" spans="1:9" x14ac:dyDescent="0.2">
      <c r="A58" s="65" t="s">
        <v>140</v>
      </c>
      <c r="B58" s="65">
        <v>0.41</v>
      </c>
      <c r="C58" s="132">
        <v>1408</v>
      </c>
      <c r="D58" s="133">
        <v>1121.0737919999999</v>
      </c>
      <c r="E58" s="133">
        <v>1121.0737919999999</v>
      </c>
      <c r="F58" s="134">
        <v>1091.2331008000001</v>
      </c>
      <c r="G58" s="128">
        <v>1150.9144833</v>
      </c>
      <c r="H58" s="134">
        <v>831.77171656999997</v>
      </c>
      <c r="I58" s="128">
        <v>1410.3758674999999</v>
      </c>
    </row>
    <row r="59" spans="1:9" x14ac:dyDescent="0.2">
      <c r="A59" s="65" t="s">
        <v>140</v>
      </c>
      <c r="B59" s="65">
        <v>0.32</v>
      </c>
      <c r="C59" s="132">
        <v>1067</v>
      </c>
      <c r="D59" s="133">
        <v>878.32100563999995</v>
      </c>
      <c r="E59" s="133">
        <v>878.32100563999995</v>
      </c>
      <c r="F59" s="134">
        <v>820.61634197000001</v>
      </c>
      <c r="G59" s="128">
        <v>936.0256693</v>
      </c>
      <c r="H59" s="134">
        <v>584.83326785999998</v>
      </c>
      <c r="I59" s="128">
        <v>1171.8087433999999</v>
      </c>
    </row>
    <row r="60" spans="1:9" x14ac:dyDescent="0.2">
      <c r="A60" s="65" t="s">
        <v>140</v>
      </c>
      <c r="B60" s="65">
        <v>0.36</v>
      </c>
      <c r="C60" s="132">
        <v>1159</v>
      </c>
      <c r="D60" s="133">
        <v>986.21113291999995</v>
      </c>
      <c r="E60" s="133">
        <v>986.21113291999995</v>
      </c>
      <c r="F60" s="134">
        <v>945.76273279999998</v>
      </c>
      <c r="G60" s="128">
        <v>1026.6595331000001</v>
      </c>
      <c r="H60" s="134">
        <v>695.62328547000004</v>
      </c>
      <c r="I60" s="128">
        <v>1276.7989803999999</v>
      </c>
    </row>
    <row r="61" spans="1:9" x14ac:dyDescent="0.2">
      <c r="A61" s="65" t="s">
        <v>140</v>
      </c>
      <c r="B61" s="65">
        <v>0.42</v>
      </c>
      <c r="C61" s="132">
        <v>1001</v>
      </c>
      <c r="D61" s="133">
        <v>1148.0463239000001</v>
      </c>
      <c r="E61" s="133">
        <v>1148.0463239000001</v>
      </c>
      <c r="F61" s="134">
        <v>1117.6452717</v>
      </c>
      <c r="G61" s="128">
        <v>1178.4473760000001</v>
      </c>
      <c r="H61" s="134">
        <v>858.68591193999998</v>
      </c>
      <c r="I61" s="128">
        <v>1437.4067358</v>
      </c>
    </row>
    <row r="62" spans="1:9" x14ac:dyDescent="0.2">
      <c r="A62" s="65" t="s">
        <v>140</v>
      </c>
      <c r="B62" s="65">
        <v>0.36</v>
      </c>
      <c r="C62" s="132">
        <v>809</v>
      </c>
      <c r="D62" s="133">
        <v>986.21113291999995</v>
      </c>
      <c r="E62" s="133">
        <v>986.21113291999995</v>
      </c>
      <c r="F62" s="134">
        <v>945.76273279999998</v>
      </c>
      <c r="G62" s="128">
        <v>1026.6595331000001</v>
      </c>
      <c r="H62" s="134">
        <v>695.62328547000004</v>
      </c>
      <c r="I62" s="128">
        <v>1276.7989803999999</v>
      </c>
    </row>
    <row r="63" spans="1:9" x14ac:dyDescent="0.2">
      <c r="A63" s="65" t="s">
        <v>140</v>
      </c>
      <c r="B63" s="65">
        <v>0.33</v>
      </c>
      <c r="C63" s="132">
        <v>815</v>
      </c>
      <c r="D63" s="133">
        <v>905.29353746000004</v>
      </c>
      <c r="E63" s="133">
        <v>905.29353746000004</v>
      </c>
      <c r="F63" s="134">
        <v>852.23743277000005</v>
      </c>
      <c r="G63" s="128">
        <v>958.34964215000002</v>
      </c>
      <c r="H63" s="134">
        <v>612.68428561999997</v>
      </c>
      <c r="I63" s="128">
        <v>1197.9027893</v>
      </c>
    </row>
    <row r="64" spans="1:9" x14ac:dyDescent="0.2">
      <c r="A64" s="65" t="s">
        <v>140</v>
      </c>
      <c r="B64" s="65">
        <v>0.34</v>
      </c>
      <c r="C64" s="132">
        <v>895</v>
      </c>
      <c r="D64" s="133">
        <v>932.26606928000001</v>
      </c>
      <c r="E64" s="133">
        <v>932.26606928000001</v>
      </c>
      <c r="F64" s="134">
        <v>883.67562027999998</v>
      </c>
      <c r="G64" s="128">
        <v>980.85651828000005</v>
      </c>
      <c r="H64" s="134">
        <v>640.43348757000001</v>
      </c>
      <c r="I64" s="128">
        <v>1224.098651</v>
      </c>
    </row>
    <row r="65" spans="1:9" x14ac:dyDescent="0.2">
      <c r="A65" s="65" t="s">
        <v>140</v>
      </c>
      <c r="B65" s="65">
        <v>0.36</v>
      </c>
      <c r="C65" s="132">
        <v>858</v>
      </c>
      <c r="D65" s="133">
        <v>986.21113291999995</v>
      </c>
      <c r="E65" s="133">
        <v>986.21113291999995</v>
      </c>
      <c r="F65" s="134">
        <v>945.76273279999998</v>
      </c>
      <c r="G65" s="128">
        <v>1026.6595331000001</v>
      </c>
      <c r="H65" s="134">
        <v>695.62328547000004</v>
      </c>
      <c r="I65" s="128">
        <v>1276.7989803999999</v>
      </c>
    </row>
    <row r="66" spans="1:9" x14ac:dyDescent="0.2">
      <c r="A66" s="65" t="s">
        <v>140</v>
      </c>
      <c r="B66" s="65">
        <v>0.33</v>
      </c>
      <c r="C66" s="132">
        <v>901</v>
      </c>
      <c r="D66" s="133">
        <v>905.29353746000004</v>
      </c>
      <c r="E66" s="133">
        <v>905.29353746000004</v>
      </c>
      <c r="F66" s="134">
        <v>852.23743277000005</v>
      </c>
      <c r="G66" s="128">
        <v>958.34964215000002</v>
      </c>
      <c r="H66" s="134">
        <v>612.68428561999997</v>
      </c>
      <c r="I66" s="128">
        <v>1197.9027893</v>
      </c>
    </row>
    <row r="67" spans="1:9" x14ac:dyDescent="0.2">
      <c r="A67" s="65" t="s">
        <v>140</v>
      </c>
      <c r="B67" s="65">
        <v>0.49</v>
      </c>
      <c r="C67" s="132">
        <v>1527</v>
      </c>
      <c r="D67" s="133">
        <v>1336.8540465999999</v>
      </c>
      <c r="E67" s="133">
        <v>1336.8540465999999</v>
      </c>
      <c r="F67" s="134">
        <v>1283.3060449</v>
      </c>
      <c r="G67" s="128">
        <v>1390.4020482999999</v>
      </c>
      <c r="H67" s="134">
        <v>1044.1552039000001</v>
      </c>
      <c r="I67" s="128">
        <v>1629.5528893000001</v>
      </c>
    </row>
    <row r="68" spans="1:9" x14ac:dyDescent="0.2">
      <c r="A68" s="65" t="s">
        <v>140</v>
      </c>
      <c r="B68" s="65">
        <v>0.36</v>
      </c>
      <c r="C68" s="132">
        <v>914</v>
      </c>
      <c r="D68" s="133">
        <v>986.21113291999995</v>
      </c>
      <c r="E68" s="133">
        <v>986.21113291999995</v>
      </c>
      <c r="F68" s="134">
        <v>945.76273279999998</v>
      </c>
      <c r="G68" s="128">
        <v>1026.6595331000001</v>
      </c>
      <c r="H68" s="134">
        <v>695.62328547000004</v>
      </c>
      <c r="I68" s="128">
        <v>1276.7989803999999</v>
      </c>
    </row>
    <row r="69" spans="1:9" x14ac:dyDescent="0.2">
      <c r="A69" s="65" t="s">
        <v>140</v>
      </c>
      <c r="B69" s="65">
        <v>0.34</v>
      </c>
      <c r="C69" s="132">
        <v>955</v>
      </c>
      <c r="D69" s="133">
        <v>932.26606928000001</v>
      </c>
      <c r="E69" s="133">
        <v>932.26606928000001</v>
      </c>
      <c r="F69" s="134">
        <v>883.67562027999998</v>
      </c>
      <c r="G69" s="128">
        <v>980.85651828000005</v>
      </c>
      <c r="H69" s="134">
        <v>640.43348757000001</v>
      </c>
      <c r="I69" s="128">
        <v>1224.098651</v>
      </c>
    </row>
    <row r="70" spans="1:9" x14ac:dyDescent="0.2">
      <c r="A70" s="65" t="s">
        <v>140</v>
      </c>
      <c r="B70" s="65">
        <v>0.38</v>
      </c>
      <c r="C70" s="132">
        <v>1080</v>
      </c>
      <c r="D70" s="133">
        <v>1040.1561965999999</v>
      </c>
      <c r="E70" s="133">
        <v>1040.1561965999999</v>
      </c>
      <c r="F70" s="134">
        <v>1006.1716085</v>
      </c>
      <c r="G70" s="128">
        <v>1074.1407846</v>
      </c>
      <c r="H70" s="134">
        <v>750.39737230000003</v>
      </c>
      <c r="I70" s="128">
        <v>1329.9150208000001</v>
      </c>
    </row>
    <row r="71" spans="1:9" x14ac:dyDescent="0.2">
      <c r="A71" s="65" t="s">
        <v>140</v>
      </c>
      <c r="B71" s="65">
        <v>0.38</v>
      </c>
      <c r="C71" s="132">
        <v>1080</v>
      </c>
      <c r="D71" s="133">
        <v>1040.1561965999999</v>
      </c>
      <c r="E71" s="133">
        <v>1040.1561965999999</v>
      </c>
      <c r="F71" s="134">
        <v>1006.1716085</v>
      </c>
      <c r="G71" s="128">
        <v>1074.1407846</v>
      </c>
      <c r="H71" s="134">
        <v>750.39737230000003</v>
      </c>
      <c r="I71" s="128">
        <v>1329.9150208000001</v>
      </c>
    </row>
    <row r="72" spans="1:9" x14ac:dyDescent="0.2">
      <c r="A72" s="65" t="s">
        <v>140</v>
      </c>
      <c r="B72" s="65">
        <v>0.38</v>
      </c>
      <c r="C72" s="132">
        <v>1260</v>
      </c>
      <c r="D72" s="133">
        <v>1040.1561965999999</v>
      </c>
      <c r="E72" s="133">
        <v>1040.1561965999999</v>
      </c>
      <c r="F72" s="134">
        <v>1006.1716085</v>
      </c>
      <c r="G72" s="128">
        <v>1074.1407846</v>
      </c>
      <c r="H72" s="134">
        <v>750.39737230000003</v>
      </c>
      <c r="I72" s="128">
        <v>1329.9150208000001</v>
      </c>
    </row>
    <row r="73" spans="1:9" x14ac:dyDescent="0.2">
      <c r="A73" s="65" t="s">
        <v>140</v>
      </c>
      <c r="B73" s="65">
        <v>0.45</v>
      </c>
      <c r="C73" s="132">
        <v>1430</v>
      </c>
      <c r="D73" s="133">
        <v>1228.9639193</v>
      </c>
      <c r="E73" s="133">
        <v>1228.9639193</v>
      </c>
      <c r="F73" s="134">
        <v>1191.6644280999999</v>
      </c>
      <c r="G73" s="128">
        <v>1266.2634105</v>
      </c>
      <c r="H73" s="134">
        <v>938.79762897000001</v>
      </c>
      <c r="I73" s="128">
        <v>1519.1302097</v>
      </c>
    </row>
    <row r="74" spans="1:9" x14ac:dyDescent="0.2">
      <c r="A74" s="65" t="s">
        <v>140</v>
      </c>
      <c r="B74" s="65">
        <v>0.39</v>
      </c>
      <c r="C74" s="132">
        <v>1116</v>
      </c>
      <c r="D74" s="133">
        <v>1067.1287284</v>
      </c>
      <c r="E74" s="133">
        <v>1067.1287284</v>
      </c>
      <c r="F74" s="134">
        <v>1035.4138899</v>
      </c>
      <c r="G74" s="128">
        <v>1098.8435669</v>
      </c>
      <c r="H74" s="134">
        <v>777.62733806999995</v>
      </c>
      <c r="I74" s="128">
        <v>1356.6301186999999</v>
      </c>
    </row>
    <row r="75" spans="1:9" x14ac:dyDescent="0.2">
      <c r="A75" s="65" t="s">
        <v>140</v>
      </c>
      <c r="B75" s="65">
        <v>0.49</v>
      </c>
      <c r="C75" s="132">
        <v>1387</v>
      </c>
      <c r="D75" s="133">
        <v>1336.8540465999999</v>
      </c>
      <c r="E75" s="133">
        <v>1336.8540465999999</v>
      </c>
      <c r="F75" s="134">
        <v>1283.3060449</v>
      </c>
      <c r="G75" s="128">
        <v>1390.4020482999999</v>
      </c>
      <c r="H75" s="134">
        <v>1044.1552039000001</v>
      </c>
      <c r="I75" s="128">
        <v>1629.5528893000001</v>
      </c>
    </row>
    <row r="76" spans="1:9" x14ac:dyDescent="0.2">
      <c r="A76" s="65" t="s">
        <v>140</v>
      </c>
      <c r="B76" s="65">
        <v>0.49</v>
      </c>
      <c r="C76" s="132">
        <v>1325</v>
      </c>
      <c r="D76" s="133">
        <v>1336.8540465999999</v>
      </c>
      <c r="E76" s="133">
        <v>1336.8540465999999</v>
      </c>
      <c r="F76" s="134">
        <v>1283.3060449</v>
      </c>
      <c r="G76" s="128">
        <v>1390.4020482999999</v>
      </c>
      <c r="H76" s="134">
        <v>1044.1552039000001</v>
      </c>
      <c r="I76" s="128">
        <v>1629.5528893000001</v>
      </c>
    </row>
    <row r="77" spans="1:9" x14ac:dyDescent="0.2">
      <c r="A77" s="65" t="s">
        <v>140</v>
      </c>
      <c r="B77" s="65">
        <v>0.36</v>
      </c>
      <c r="C77" s="132">
        <v>978</v>
      </c>
      <c r="D77" s="133">
        <v>986.21113291999995</v>
      </c>
      <c r="E77" s="133">
        <v>986.21113291999995</v>
      </c>
      <c r="F77" s="134">
        <v>945.76273279999998</v>
      </c>
      <c r="G77" s="128">
        <v>1026.6595331000001</v>
      </c>
      <c r="H77" s="134">
        <v>695.62328547000004</v>
      </c>
      <c r="I77" s="128">
        <v>1276.7989803999999</v>
      </c>
    </row>
    <row r="78" spans="1:9" x14ac:dyDescent="0.2">
      <c r="A78" s="65" t="s">
        <v>140</v>
      </c>
      <c r="B78" s="65">
        <v>0.37</v>
      </c>
      <c r="C78" s="132">
        <v>1091</v>
      </c>
      <c r="D78" s="133">
        <v>1013.1836647</v>
      </c>
      <c r="E78" s="133">
        <v>1013.1836647</v>
      </c>
      <c r="F78" s="134">
        <v>976.23731280000004</v>
      </c>
      <c r="G78" s="128">
        <v>1050.1300166999999</v>
      </c>
      <c r="H78" s="134">
        <v>723.06255738000004</v>
      </c>
      <c r="I78" s="128">
        <v>1303.3047721</v>
      </c>
    </row>
    <row r="79" spans="1:9" x14ac:dyDescent="0.2">
      <c r="A79" s="65" t="s">
        <v>140</v>
      </c>
      <c r="B79" s="65">
        <v>0.37</v>
      </c>
      <c r="C79" s="132">
        <v>1091</v>
      </c>
      <c r="D79" s="133">
        <v>1013.1836647</v>
      </c>
      <c r="E79" s="133">
        <v>1013.1836647</v>
      </c>
      <c r="F79" s="134">
        <v>976.23731280000004</v>
      </c>
      <c r="G79" s="128">
        <v>1050.1300166999999</v>
      </c>
      <c r="H79" s="134">
        <v>723.06255738000004</v>
      </c>
      <c r="I79" s="128">
        <v>1303.3047721</v>
      </c>
    </row>
    <row r="80" spans="1:9" x14ac:dyDescent="0.2">
      <c r="A80" s="65" t="s">
        <v>140</v>
      </c>
      <c r="B80" s="65">
        <v>0.41</v>
      </c>
      <c r="C80" s="132">
        <v>1166</v>
      </c>
      <c r="D80" s="133">
        <v>1121.0737919999999</v>
      </c>
      <c r="E80" s="133">
        <v>1121.0737919999999</v>
      </c>
      <c r="F80" s="134">
        <v>1091.2331008000001</v>
      </c>
      <c r="G80" s="128">
        <v>1150.9144833</v>
      </c>
      <c r="H80" s="134">
        <v>831.77171656999997</v>
      </c>
      <c r="I80" s="128">
        <v>1410.3758674999999</v>
      </c>
    </row>
    <row r="81" spans="1:14" x14ac:dyDescent="0.2">
      <c r="A81" s="65" t="s">
        <v>140</v>
      </c>
      <c r="B81" s="65">
        <v>0.31</v>
      </c>
      <c r="C81" s="132">
        <v>1019</v>
      </c>
      <c r="D81" s="133">
        <v>851.34847380999997</v>
      </c>
      <c r="E81" s="133">
        <v>851.34847380999997</v>
      </c>
      <c r="F81" s="134">
        <v>788.85314898000001</v>
      </c>
      <c r="G81" s="128">
        <v>913.84379865000005</v>
      </c>
      <c r="H81" s="134">
        <v>556.88134552999998</v>
      </c>
      <c r="I81" s="128">
        <v>1145.8156021</v>
      </c>
    </row>
    <row r="82" spans="1:14" x14ac:dyDescent="0.2">
      <c r="A82" s="65" t="s">
        <v>140</v>
      </c>
      <c r="B82" s="65">
        <v>0.44</v>
      </c>
      <c r="C82" s="132">
        <v>1381</v>
      </c>
      <c r="D82" s="133">
        <v>1201.9913875</v>
      </c>
      <c r="E82" s="133">
        <v>1201.9913875</v>
      </c>
      <c r="F82" s="134">
        <v>1167.7187079</v>
      </c>
      <c r="G82" s="128">
        <v>1236.2640670999999</v>
      </c>
      <c r="H82" s="134">
        <v>912.19863296999995</v>
      </c>
      <c r="I82" s="128">
        <v>1491.784142</v>
      </c>
    </row>
    <row r="83" spans="1:14" x14ac:dyDescent="0.2">
      <c r="A83" s="65" t="s">
        <v>140</v>
      </c>
      <c r="B83" s="65">
        <v>0.38</v>
      </c>
      <c r="C83" s="132">
        <v>1359</v>
      </c>
      <c r="D83" s="133">
        <v>1040.1561965999999</v>
      </c>
      <c r="E83" s="133">
        <v>1040.1561965999999</v>
      </c>
      <c r="F83" s="134">
        <v>1006.1716085</v>
      </c>
      <c r="G83" s="128">
        <v>1074.1407846</v>
      </c>
      <c r="H83" s="134">
        <v>750.39737230000003</v>
      </c>
      <c r="I83" s="128">
        <v>1329.9150208000001</v>
      </c>
    </row>
    <row r="84" spans="1:14" x14ac:dyDescent="0.2">
      <c r="A84" s="65" t="s">
        <v>140</v>
      </c>
      <c r="B84" s="65">
        <v>0.37</v>
      </c>
      <c r="C84" s="132">
        <v>1243</v>
      </c>
      <c r="D84" s="133">
        <v>1013.1836647</v>
      </c>
      <c r="E84" s="133">
        <v>1013.1836647</v>
      </c>
      <c r="F84" s="134">
        <v>976.23731280000004</v>
      </c>
      <c r="G84" s="128">
        <v>1050.1300166999999</v>
      </c>
      <c r="H84" s="134">
        <v>723.06255738000004</v>
      </c>
      <c r="I84" s="128">
        <v>1303.3047721</v>
      </c>
    </row>
    <row r="85" spans="1:14" x14ac:dyDescent="0.2">
      <c r="A85" s="65" t="s">
        <v>140</v>
      </c>
      <c r="B85" s="65">
        <v>0.32</v>
      </c>
      <c r="C85" s="132">
        <v>1071</v>
      </c>
      <c r="D85" s="133">
        <v>878.32100563999995</v>
      </c>
      <c r="E85" s="133">
        <v>878.32100563999995</v>
      </c>
      <c r="F85" s="134">
        <v>820.61634197000001</v>
      </c>
      <c r="G85" s="128">
        <v>936.0256693</v>
      </c>
      <c r="H85" s="134">
        <v>584.83326785999998</v>
      </c>
      <c r="I85" s="128">
        <v>1171.8087433999999</v>
      </c>
    </row>
    <row r="86" spans="1:14" x14ac:dyDescent="0.2">
      <c r="A86" s="65" t="s">
        <v>140</v>
      </c>
      <c r="B86" s="65">
        <v>0.34</v>
      </c>
      <c r="C86" s="132">
        <v>1117</v>
      </c>
      <c r="D86" s="133">
        <v>932.26606928000001</v>
      </c>
      <c r="E86" s="133">
        <v>932.26606928000001</v>
      </c>
      <c r="F86" s="134">
        <v>883.67562027999998</v>
      </c>
      <c r="G86" s="128">
        <v>980.85651828000005</v>
      </c>
      <c r="H86" s="134">
        <v>640.43348757000001</v>
      </c>
      <c r="I86" s="128">
        <v>1224.098651</v>
      </c>
    </row>
    <row r="87" spans="1:14" x14ac:dyDescent="0.2">
      <c r="A87" s="65" t="s">
        <v>140</v>
      </c>
      <c r="B87" s="65">
        <v>0.41</v>
      </c>
      <c r="C87" s="132">
        <v>1476</v>
      </c>
      <c r="D87" s="133">
        <v>1121.0737919999999</v>
      </c>
      <c r="E87" s="133">
        <v>1121.0737919999999</v>
      </c>
      <c r="F87" s="134">
        <v>1091.2331008000001</v>
      </c>
      <c r="G87" s="128">
        <v>1150.9144833</v>
      </c>
      <c r="H87" s="134">
        <v>831.77171656999997</v>
      </c>
      <c r="I87" s="128">
        <v>1410.3758674999999</v>
      </c>
    </row>
    <row r="88" spans="1:14" x14ac:dyDescent="0.2">
      <c r="A88" s="65" t="s">
        <v>140</v>
      </c>
      <c r="B88" s="65">
        <v>0.36</v>
      </c>
      <c r="C88" s="132">
        <v>1163</v>
      </c>
      <c r="D88" s="133">
        <v>986.21113291999995</v>
      </c>
      <c r="E88" s="133">
        <v>986.21113291999995</v>
      </c>
      <c r="F88" s="134">
        <v>945.76273279999998</v>
      </c>
      <c r="G88" s="128">
        <v>1026.6595331000001</v>
      </c>
      <c r="H88" s="134">
        <v>695.62328547000004</v>
      </c>
      <c r="I88" s="128">
        <v>1276.7989803999999</v>
      </c>
    </row>
    <row r="89" spans="1:14" x14ac:dyDescent="0.2">
      <c r="A89" s="65" t="s">
        <v>140</v>
      </c>
      <c r="B89" s="65">
        <v>0.5</v>
      </c>
      <c r="C89" s="132">
        <v>1276</v>
      </c>
      <c r="D89" s="133">
        <v>1363.8265784</v>
      </c>
      <c r="E89" s="133">
        <v>1363.8265784</v>
      </c>
      <c r="F89" s="134">
        <v>1305.6129956</v>
      </c>
      <c r="G89" s="128">
        <v>1422.0401612999999</v>
      </c>
      <c r="H89" s="134">
        <v>1070.2383545</v>
      </c>
      <c r="I89" s="128">
        <v>1657.4148024000001</v>
      </c>
    </row>
    <row r="90" spans="1:14" x14ac:dyDescent="0.2">
      <c r="A90" s="65" t="s">
        <v>140</v>
      </c>
      <c r="B90" s="65">
        <v>0.5</v>
      </c>
      <c r="C90" s="132">
        <v>1365</v>
      </c>
      <c r="D90" s="133">
        <v>1363.8265784</v>
      </c>
      <c r="E90" s="133">
        <v>1363.8265784</v>
      </c>
      <c r="F90" s="134">
        <v>1305.6129956</v>
      </c>
      <c r="G90" s="128">
        <v>1422.0401612999999</v>
      </c>
      <c r="H90" s="134">
        <v>1070.2383545</v>
      </c>
      <c r="I90" s="128">
        <v>1657.4148024000001</v>
      </c>
    </row>
    <row r="91" spans="1:14" x14ac:dyDescent="0.2">
      <c r="A91" s="65" t="s">
        <v>140</v>
      </c>
      <c r="B91" s="65">
        <v>0.5</v>
      </c>
      <c r="C91" s="132">
        <v>1347</v>
      </c>
      <c r="D91" s="133">
        <v>1363.8265784</v>
      </c>
      <c r="E91" s="133">
        <v>1363.8265784</v>
      </c>
      <c r="F91" s="134">
        <v>1305.6129956</v>
      </c>
      <c r="G91" s="128">
        <v>1422.0401612999999</v>
      </c>
      <c r="H91" s="134">
        <v>1070.2383545</v>
      </c>
      <c r="I91" s="128">
        <v>1657.4148024000001</v>
      </c>
    </row>
    <row r="92" spans="1:14" x14ac:dyDescent="0.2">
      <c r="A92" s="65" t="s">
        <v>140</v>
      </c>
      <c r="B92" s="65">
        <v>0.5</v>
      </c>
      <c r="C92" s="132">
        <v>1313</v>
      </c>
      <c r="D92" s="133">
        <v>1363.8265784</v>
      </c>
      <c r="E92" s="133">
        <v>1363.8265784</v>
      </c>
      <c r="F92" s="134">
        <v>1305.6129956</v>
      </c>
      <c r="G92" s="128">
        <v>1422.0401612999999</v>
      </c>
      <c r="H92" s="134">
        <v>1070.2383545</v>
      </c>
      <c r="I92" s="128">
        <v>1657.4148024000001</v>
      </c>
    </row>
    <row r="93" spans="1:14" x14ac:dyDescent="0.2">
      <c r="A93" s="65" t="s">
        <v>140</v>
      </c>
      <c r="B93" s="65">
        <v>0.5</v>
      </c>
      <c r="C93" s="132">
        <v>1378</v>
      </c>
      <c r="D93" s="133">
        <v>1363.8265784</v>
      </c>
      <c r="E93" s="133">
        <v>1363.8265784</v>
      </c>
      <c r="F93" s="134">
        <v>1305.6129956</v>
      </c>
      <c r="G93" s="128">
        <v>1422.0401612999999</v>
      </c>
      <c r="H93" s="134">
        <v>1070.2383545</v>
      </c>
      <c r="I93" s="128">
        <v>1657.4148024000001</v>
      </c>
    </row>
    <row r="94" spans="1:14" x14ac:dyDescent="0.2">
      <c r="A94" s="65" t="s">
        <v>140</v>
      </c>
      <c r="B94" s="65">
        <v>0.5</v>
      </c>
      <c r="C94" s="132">
        <v>1604</v>
      </c>
      <c r="D94" s="133">
        <v>1363.8265784</v>
      </c>
      <c r="E94" s="133">
        <v>1363.8265784</v>
      </c>
      <c r="F94" s="134">
        <v>1305.6129956</v>
      </c>
      <c r="G94" s="128">
        <v>1422.0401612999999</v>
      </c>
      <c r="H94" s="134">
        <v>1070.2383545</v>
      </c>
      <c r="I94" s="128">
        <v>1657.4148024000001</v>
      </c>
    </row>
    <row r="95" spans="1:14" x14ac:dyDescent="0.2">
      <c r="A95" s="135" t="s">
        <v>140</v>
      </c>
      <c r="B95" s="135">
        <v>0.5</v>
      </c>
      <c r="C95" s="136">
        <v>1294</v>
      </c>
      <c r="D95" s="137">
        <v>1363.8265784</v>
      </c>
      <c r="E95" s="137">
        <v>1363.8265784</v>
      </c>
      <c r="F95" s="138">
        <v>1305.6129956</v>
      </c>
      <c r="G95" s="139">
        <v>1422.0401612999999</v>
      </c>
      <c r="H95" s="138">
        <v>1070.2383545</v>
      </c>
      <c r="I95" s="139">
        <v>1657.4148024000001</v>
      </c>
      <c r="J95" s="135"/>
      <c r="K95" s="135"/>
      <c r="L95" s="135"/>
      <c r="M95" s="135"/>
      <c r="N95" s="135"/>
    </row>
    <row r="96" spans="1:14" s="118" customFormat="1" x14ac:dyDescent="0.2">
      <c r="A96" s="140"/>
      <c r="B96" s="140">
        <v>0.55000000000000004</v>
      </c>
      <c r="C96" s="141"/>
      <c r="D96" s="142">
        <v>1498.6892375</v>
      </c>
      <c r="E96" s="142">
        <v>1498.6892375</v>
      </c>
      <c r="F96" s="143">
        <v>1415.5605617000001</v>
      </c>
      <c r="G96" s="144">
        <v>1581.8179134</v>
      </c>
      <c r="H96" s="143">
        <v>1199.1636113</v>
      </c>
      <c r="I96" s="144">
        <v>1798.2148638000001</v>
      </c>
      <c r="J96" s="140" t="s">
        <v>141</v>
      </c>
      <c r="K96" s="140"/>
      <c r="L96" s="140"/>
      <c r="M96" s="140"/>
      <c r="N96" s="145"/>
    </row>
    <row r="97" spans="1:10" s="118" customFormat="1" x14ac:dyDescent="0.2">
      <c r="A97" s="146"/>
      <c r="B97" s="146">
        <v>0.56000000000000005</v>
      </c>
      <c r="C97" s="147"/>
      <c r="D97" s="148"/>
      <c r="E97" s="149">
        <v>1525.6617693999999</v>
      </c>
      <c r="F97" s="150"/>
      <c r="G97" s="147"/>
      <c r="H97" s="151">
        <v>1224.6587956000001</v>
      </c>
      <c r="I97" s="152">
        <v>1826.6647432</v>
      </c>
      <c r="J97" s="118" t="s">
        <v>142</v>
      </c>
    </row>
    <row r="99" spans="1:10" x14ac:dyDescent="0.2">
      <c r="B99" s="153" t="s">
        <v>143</v>
      </c>
      <c r="C99" s="153"/>
      <c r="D99" s="153"/>
      <c r="E99" s="153"/>
      <c r="F99" s="153"/>
    </row>
  </sheetData>
  <mergeCells count="3">
    <mergeCell ref="A1:C1"/>
    <mergeCell ref="F1:G1"/>
    <mergeCell ref="H1:I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5"/>
  <sheetViews>
    <sheetView workbookViewId="0"/>
  </sheetViews>
  <sheetFormatPr defaultRowHeight="12.75" x14ac:dyDescent="0.2"/>
  <sheetData>
    <row r="1" spans="1:1" ht="15.75" x14ac:dyDescent="0.25">
      <c r="A1" s="109" t="s">
        <v>111</v>
      </c>
    </row>
    <row r="8" spans="1:1" x14ac:dyDescent="0.2">
      <c r="A8" s="2" t="s">
        <v>24</v>
      </c>
    </row>
    <row r="9" spans="1:1" x14ac:dyDescent="0.2">
      <c r="A9" s="108" t="s">
        <v>107</v>
      </c>
    </row>
    <row r="16" spans="1:1" ht="15.75" x14ac:dyDescent="0.25">
      <c r="A16" s="2" t="s">
        <v>108</v>
      </c>
    </row>
    <row r="22" spans="1:1" x14ac:dyDescent="0.2">
      <c r="A22" s="34" t="s">
        <v>110</v>
      </c>
    </row>
    <row r="23" spans="1:1" x14ac:dyDescent="0.2">
      <c r="A23" s="34" t="s">
        <v>109</v>
      </c>
    </row>
    <row r="25" spans="1:1" x14ac:dyDescent="0.2">
      <c r="A25" t="s">
        <v>25</v>
      </c>
    </row>
  </sheetData>
  <phoneticPr fontId="9" type="noConversion"/>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18433" r:id="rId4">
          <objectPr defaultSize="0" autoPict="0" r:id="rId5">
            <anchor moveWithCells="1">
              <from>
                <xdr:col>6</xdr:col>
                <xdr:colOff>333375</xdr:colOff>
                <xdr:row>1</xdr:row>
                <xdr:rowOff>38100</xdr:rowOff>
              </from>
              <to>
                <xdr:col>8</xdr:col>
                <xdr:colOff>533400</xdr:colOff>
                <xdr:row>4</xdr:row>
                <xdr:rowOff>76200</xdr:rowOff>
              </to>
            </anchor>
          </objectPr>
        </oleObject>
      </mc:Choice>
      <mc:Fallback>
        <oleObject progId="Equation.3" shapeId="18433" r:id="rId4"/>
      </mc:Fallback>
    </mc:AlternateContent>
    <mc:AlternateContent xmlns:mc="http://schemas.openxmlformats.org/markup-compatibility/2006">
      <mc:Choice Requires="x14">
        <oleObject progId="Equation.3" shapeId="18434" r:id="rId6">
          <objectPr defaultSize="0" autoPict="0" r:id="rId7">
            <anchor moveWithCells="1">
              <from>
                <xdr:col>6</xdr:col>
                <xdr:colOff>314325</xdr:colOff>
                <xdr:row>4</xdr:row>
                <xdr:rowOff>152400</xdr:rowOff>
              </from>
              <to>
                <xdr:col>9</xdr:col>
                <xdr:colOff>9525</xdr:colOff>
                <xdr:row>8</xdr:row>
                <xdr:rowOff>57150</xdr:rowOff>
              </to>
            </anchor>
          </objectPr>
        </oleObject>
      </mc:Choice>
      <mc:Fallback>
        <oleObject progId="Equation.3" shapeId="18434" r:id="rId6"/>
      </mc:Fallback>
    </mc:AlternateContent>
    <mc:AlternateContent xmlns:mc="http://schemas.openxmlformats.org/markup-compatibility/2006">
      <mc:Choice Requires="x14">
        <oleObject progId="Equation.3" shapeId="18435" r:id="rId8">
          <objectPr defaultSize="0" autoPict="0" r:id="rId9">
            <anchor moveWithCells="1">
              <from>
                <xdr:col>4</xdr:col>
                <xdr:colOff>457200</xdr:colOff>
                <xdr:row>11</xdr:row>
                <xdr:rowOff>85725</xdr:rowOff>
              </from>
              <to>
                <xdr:col>8</xdr:col>
                <xdr:colOff>390525</xdr:colOff>
                <xdr:row>15</xdr:row>
                <xdr:rowOff>9525</xdr:rowOff>
              </to>
            </anchor>
          </objectPr>
        </oleObject>
      </mc:Choice>
      <mc:Fallback>
        <oleObject progId="Equation.3" shapeId="18435" r:id="rId8"/>
      </mc:Fallback>
    </mc:AlternateContent>
    <mc:AlternateContent xmlns:mc="http://schemas.openxmlformats.org/markup-compatibility/2006">
      <mc:Choice Requires="x14">
        <oleObject progId="Equation.3" shapeId="18436" r:id="rId10">
          <objectPr defaultSize="0" autoPict="0" r:id="rId11">
            <anchor moveWithCells="1">
              <from>
                <xdr:col>4</xdr:col>
                <xdr:colOff>457200</xdr:colOff>
                <xdr:row>8</xdr:row>
                <xdr:rowOff>76200</xdr:rowOff>
              </from>
              <to>
                <xdr:col>6</xdr:col>
                <xdr:colOff>571500</xdr:colOff>
                <xdr:row>11</xdr:row>
                <xdr:rowOff>47625</xdr:rowOff>
              </to>
            </anchor>
          </objectPr>
        </oleObject>
      </mc:Choice>
      <mc:Fallback>
        <oleObject progId="Equation.3" shapeId="18436" r:id="rId10"/>
      </mc:Fallback>
    </mc:AlternateContent>
    <mc:AlternateContent xmlns:mc="http://schemas.openxmlformats.org/markup-compatibility/2006">
      <mc:Choice Requires="x14">
        <oleObject progId="Equation.3" shapeId="18439" r:id="rId12">
          <objectPr defaultSize="0" autoPict="0" r:id="rId13">
            <anchor moveWithCells="1">
              <from>
                <xdr:col>0</xdr:col>
                <xdr:colOff>28575</xdr:colOff>
                <xdr:row>16</xdr:row>
                <xdr:rowOff>19050</xdr:rowOff>
              </from>
              <to>
                <xdr:col>4</xdr:col>
                <xdr:colOff>409575</xdr:colOff>
                <xdr:row>20</xdr:row>
                <xdr:rowOff>133350</xdr:rowOff>
              </to>
            </anchor>
          </objectPr>
        </oleObject>
      </mc:Choice>
      <mc:Fallback>
        <oleObject progId="Equation.3" shapeId="18439" r:id="rId12"/>
      </mc:Fallback>
    </mc:AlternateContent>
    <mc:AlternateContent xmlns:mc="http://schemas.openxmlformats.org/markup-compatibility/2006">
      <mc:Choice Requires="x14">
        <oleObject progId="Equation.3" shapeId="18440" r:id="rId14">
          <objectPr defaultSize="0" autoPict="0" r:id="rId15">
            <anchor moveWithCells="1">
              <from>
                <xdr:col>0</xdr:col>
                <xdr:colOff>0</xdr:colOff>
                <xdr:row>26</xdr:row>
                <xdr:rowOff>66675</xdr:rowOff>
              </from>
              <to>
                <xdr:col>6</xdr:col>
                <xdr:colOff>142875</xdr:colOff>
                <xdr:row>30</xdr:row>
                <xdr:rowOff>142875</xdr:rowOff>
              </to>
            </anchor>
          </objectPr>
        </oleObject>
      </mc:Choice>
      <mc:Fallback>
        <oleObject progId="Equation.3" shapeId="18440" r:id="rId14"/>
      </mc:Fallback>
    </mc:AlternateContent>
    <mc:AlternateContent xmlns:mc="http://schemas.openxmlformats.org/markup-compatibility/2006">
      <mc:Choice Requires="x14">
        <oleObject progId="Equation.3" shapeId="18441" r:id="rId16">
          <objectPr defaultSize="0" autoPict="0" r:id="rId17">
            <anchor moveWithCells="1">
              <from>
                <xdr:col>0</xdr:col>
                <xdr:colOff>0</xdr:colOff>
                <xdr:row>30</xdr:row>
                <xdr:rowOff>104775</xdr:rowOff>
              </from>
              <to>
                <xdr:col>7</xdr:col>
                <xdr:colOff>304800</xdr:colOff>
                <xdr:row>36</xdr:row>
                <xdr:rowOff>114300</xdr:rowOff>
              </to>
            </anchor>
          </objectPr>
        </oleObject>
      </mc:Choice>
      <mc:Fallback>
        <oleObject progId="Equation.3" shapeId="18441" r:id="rId1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3"/>
  <sheetViews>
    <sheetView workbookViewId="0">
      <selection activeCell="G11" sqref="G11"/>
    </sheetView>
  </sheetViews>
  <sheetFormatPr defaultRowHeight="12.75" x14ac:dyDescent="0.2"/>
  <sheetData>
    <row r="1" spans="1:1" ht="15.75" x14ac:dyDescent="0.25">
      <c r="A1" s="109" t="s">
        <v>111</v>
      </c>
    </row>
    <row r="5" spans="1:1" x14ac:dyDescent="0.2">
      <c r="A5" s="2" t="s">
        <v>25</v>
      </c>
    </row>
    <row r="6" spans="1:1" ht="15.75" x14ac:dyDescent="0.3">
      <c r="A6" s="34" t="s">
        <v>112</v>
      </c>
    </row>
    <row r="7" spans="1:1" ht="19.5" x14ac:dyDescent="0.35">
      <c r="A7" s="34" t="s">
        <v>113</v>
      </c>
    </row>
    <row r="8" spans="1:1" ht="14.25" x14ac:dyDescent="0.25">
      <c r="A8" s="2" t="s">
        <v>114</v>
      </c>
    </row>
    <row r="9" spans="1:1" ht="16.5" x14ac:dyDescent="0.3">
      <c r="A9" s="110" t="s">
        <v>115</v>
      </c>
    </row>
    <row r="13" spans="1:1" x14ac:dyDescent="0.2">
      <c r="A13" s="34" t="s">
        <v>116</v>
      </c>
    </row>
  </sheetData>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274439" r:id="rId4">
          <objectPr defaultSize="0" autoPict="0" r:id="rId5">
            <anchor moveWithCells="1">
              <from>
                <xdr:col>0</xdr:col>
                <xdr:colOff>0</xdr:colOff>
                <xdr:row>13</xdr:row>
                <xdr:rowOff>57150</xdr:rowOff>
              </from>
              <to>
                <xdr:col>6</xdr:col>
                <xdr:colOff>142875</xdr:colOff>
                <xdr:row>17</xdr:row>
                <xdr:rowOff>133350</xdr:rowOff>
              </to>
            </anchor>
          </objectPr>
        </oleObject>
      </mc:Choice>
      <mc:Fallback>
        <oleObject progId="Equation.3" shapeId="274439" r:id="rId4"/>
      </mc:Fallback>
    </mc:AlternateContent>
    <mc:AlternateContent xmlns:mc="http://schemas.openxmlformats.org/markup-compatibility/2006">
      <mc:Choice Requires="x14">
        <oleObject progId="Equation.3" shapeId="274440" r:id="rId6">
          <objectPr defaultSize="0" autoPict="0" r:id="rId7">
            <anchor moveWithCells="1">
              <from>
                <xdr:col>0</xdr:col>
                <xdr:colOff>0</xdr:colOff>
                <xdr:row>18</xdr:row>
                <xdr:rowOff>38100</xdr:rowOff>
              </from>
              <to>
                <xdr:col>7</xdr:col>
                <xdr:colOff>304800</xdr:colOff>
                <xdr:row>24</xdr:row>
                <xdr:rowOff>47625</xdr:rowOff>
              </to>
            </anchor>
          </objectPr>
        </oleObject>
      </mc:Choice>
      <mc:Fallback>
        <oleObject progId="Equation.3" shapeId="274440"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O7" sqref="O7"/>
    </sheetView>
  </sheetViews>
  <sheetFormatPr defaultRowHeight="12.75" x14ac:dyDescent="0.2"/>
  <cols>
    <col min="1" max="1" width="4.7109375" style="35" customWidth="1"/>
    <col min="2" max="2" width="10.7109375" style="35" customWidth="1"/>
    <col min="3" max="3" width="7" style="35" customWidth="1"/>
    <col min="4" max="4" width="7.140625" style="35" customWidth="1"/>
    <col min="5" max="5" width="2.7109375" style="35" customWidth="1"/>
    <col min="6" max="6" width="9.140625" style="35"/>
    <col min="7" max="7" width="7.28515625" style="35" customWidth="1"/>
    <col min="8" max="8" width="12.140625" style="35" customWidth="1"/>
    <col min="9" max="9" width="9.140625" style="35"/>
    <col min="10" max="10" width="3.85546875" style="35" customWidth="1"/>
    <col min="11" max="11" width="10.85546875" style="35" customWidth="1"/>
    <col min="12" max="12" width="3.28515625" style="35" customWidth="1"/>
    <col min="13" max="14" width="9.140625" style="35"/>
    <col min="15" max="15" width="10.42578125" style="35" customWidth="1"/>
    <col min="16" max="16" width="5.140625" style="35" customWidth="1"/>
    <col min="17" max="258" width="9.140625" style="35"/>
    <col min="259" max="259" width="4.7109375" style="35" customWidth="1"/>
    <col min="260" max="260" width="10.7109375" style="35" customWidth="1"/>
    <col min="261" max="261" width="6.5703125" style="35" customWidth="1"/>
    <col min="262" max="262" width="7.140625" style="35" customWidth="1"/>
    <col min="263" max="263" width="2.7109375" style="35" customWidth="1"/>
    <col min="264" max="264" width="9.140625" style="35"/>
    <col min="265" max="265" width="5.42578125" style="35" customWidth="1"/>
    <col min="266" max="266" width="12.140625" style="35" customWidth="1"/>
    <col min="267" max="514" width="9.140625" style="35"/>
    <col min="515" max="515" width="4.7109375" style="35" customWidth="1"/>
    <col min="516" max="516" width="10.7109375" style="35" customWidth="1"/>
    <col min="517" max="517" width="6.5703125" style="35" customWidth="1"/>
    <col min="518" max="518" width="7.140625" style="35" customWidth="1"/>
    <col min="519" max="519" width="2.7109375" style="35" customWidth="1"/>
    <col min="520" max="520" width="9.140625" style="35"/>
    <col min="521" max="521" width="5.42578125" style="35" customWidth="1"/>
    <col min="522" max="522" width="12.140625" style="35" customWidth="1"/>
    <col min="523" max="770" width="9.140625" style="35"/>
    <col min="771" max="771" width="4.7109375" style="35" customWidth="1"/>
    <col min="772" max="772" width="10.7109375" style="35" customWidth="1"/>
    <col min="773" max="773" width="6.5703125" style="35" customWidth="1"/>
    <col min="774" max="774" width="7.140625" style="35" customWidth="1"/>
    <col min="775" max="775" width="2.7109375" style="35" customWidth="1"/>
    <col min="776" max="776" width="9.140625" style="35"/>
    <col min="777" max="777" width="5.42578125" style="35" customWidth="1"/>
    <col min="778" max="778" width="12.140625" style="35" customWidth="1"/>
    <col min="779" max="1026" width="9.140625" style="35"/>
    <col min="1027" max="1027" width="4.7109375" style="35" customWidth="1"/>
    <col min="1028" max="1028" width="10.7109375" style="35" customWidth="1"/>
    <col min="1029" max="1029" width="6.5703125" style="35" customWidth="1"/>
    <col min="1030" max="1030" width="7.140625" style="35" customWidth="1"/>
    <col min="1031" max="1031" width="2.7109375" style="35" customWidth="1"/>
    <col min="1032" max="1032" width="9.140625" style="35"/>
    <col min="1033" max="1033" width="5.42578125" style="35" customWidth="1"/>
    <col min="1034" max="1034" width="12.140625" style="35" customWidth="1"/>
    <col min="1035" max="1282" width="9.140625" style="35"/>
    <col min="1283" max="1283" width="4.7109375" style="35" customWidth="1"/>
    <col min="1284" max="1284" width="10.7109375" style="35" customWidth="1"/>
    <col min="1285" max="1285" width="6.5703125" style="35" customWidth="1"/>
    <col min="1286" max="1286" width="7.140625" style="35" customWidth="1"/>
    <col min="1287" max="1287" width="2.7109375" style="35" customWidth="1"/>
    <col min="1288" max="1288" width="9.140625" style="35"/>
    <col min="1289" max="1289" width="5.42578125" style="35" customWidth="1"/>
    <col min="1290" max="1290" width="12.140625" style="35" customWidth="1"/>
    <col min="1291" max="1538" width="9.140625" style="35"/>
    <col min="1539" max="1539" width="4.7109375" style="35" customWidth="1"/>
    <col min="1540" max="1540" width="10.7109375" style="35" customWidth="1"/>
    <col min="1541" max="1541" width="6.5703125" style="35" customWidth="1"/>
    <col min="1542" max="1542" width="7.140625" style="35" customWidth="1"/>
    <col min="1543" max="1543" width="2.7109375" style="35" customWidth="1"/>
    <col min="1544" max="1544" width="9.140625" style="35"/>
    <col min="1545" max="1545" width="5.42578125" style="35" customWidth="1"/>
    <col min="1546" max="1546" width="12.140625" style="35" customWidth="1"/>
    <col min="1547" max="1794" width="9.140625" style="35"/>
    <col min="1795" max="1795" width="4.7109375" style="35" customWidth="1"/>
    <col min="1796" max="1796" width="10.7109375" style="35" customWidth="1"/>
    <col min="1797" max="1797" width="6.5703125" style="35" customWidth="1"/>
    <col min="1798" max="1798" width="7.140625" style="35" customWidth="1"/>
    <col min="1799" max="1799" width="2.7109375" style="35" customWidth="1"/>
    <col min="1800" max="1800" width="9.140625" style="35"/>
    <col min="1801" max="1801" width="5.42578125" style="35" customWidth="1"/>
    <col min="1802" max="1802" width="12.140625" style="35" customWidth="1"/>
    <col min="1803" max="2050" width="9.140625" style="35"/>
    <col min="2051" max="2051" width="4.7109375" style="35" customWidth="1"/>
    <col min="2052" max="2052" width="10.7109375" style="35" customWidth="1"/>
    <col min="2053" max="2053" width="6.5703125" style="35" customWidth="1"/>
    <col min="2054" max="2054" width="7.140625" style="35" customWidth="1"/>
    <col min="2055" max="2055" width="2.7109375" style="35" customWidth="1"/>
    <col min="2056" max="2056" width="9.140625" style="35"/>
    <col min="2057" max="2057" width="5.42578125" style="35" customWidth="1"/>
    <col min="2058" max="2058" width="12.140625" style="35" customWidth="1"/>
    <col min="2059" max="2306" width="9.140625" style="35"/>
    <col min="2307" max="2307" width="4.7109375" style="35" customWidth="1"/>
    <col min="2308" max="2308" width="10.7109375" style="35" customWidth="1"/>
    <col min="2309" max="2309" width="6.5703125" style="35" customWidth="1"/>
    <col min="2310" max="2310" width="7.140625" style="35" customWidth="1"/>
    <col min="2311" max="2311" width="2.7109375" style="35" customWidth="1"/>
    <col min="2312" max="2312" width="9.140625" style="35"/>
    <col min="2313" max="2313" width="5.42578125" style="35" customWidth="1"/>
    <col min="2314" max="2314" width="12.140625" style="35" customWidth="1"/>
    <col min="2315" max="2562" width="9.140625" style="35"/>
    <col min="2563" max="2563" width="4.7109375" style="35" customWidth="1"/>
    <col min="2564" max="2564" width="10.7109375" style="35" customWidth="1"/>
    <col min="2565" max="2565" width="6.5703125" style="35" customWidth="1"/>
    <col min="2566" max="2566" width="7.140625" style="35" customWidth="1"/>
    <col min="2567" max="2567" width="2.7109375" style="35" customWidth="1"/>
    <col min="2568" max="2568" width="9.140625" style="35"/>
    <col min="2569" max="2569" width="5.42578125" style="35" customWidth="1"/>
    <col min="2570" max="2570" width="12.140625" style="35" customWidth="1"/>
    <col min="2571" max="2818" width="9.140625" style="35"/>
    <col min="2819" max="2819" width="4.7109375" style="35" customWidth="1"/>
    <col min="2820" max="2820" width="10.7109375" style="35" customWidth="1"/>
    <col min="2821" max="2821" width="6.5703125" style="35" customWidth="1"/>
    <col min="2822" max="2822" width="7.140625" style="35" customWidth="1"/>
    <col min="2823" max="2823" width="2.7109375" style="35" customWidth="1"/>
    <col min="2824" max="2824" width="9.140625" style="35"/>
    <col min="2825" max="2825" width="5.42578125" style="35" customWidth="1"/>
    <col min="2826" max="2826" width="12.140625" style="35" customWidth="1"/>
    <col min="2827" max="3074" width="9.140625" style="35"/>
    <col min="3075" max="3075" width="4.7109375" style="35" customWidth="1"/>
    <col min="3076" max="3076" width="10.7109375" style="35" customWidth="1"/>
    <col min="3077" max="3077" width="6.5703125" style="35" customWidth="1"/>
    <col min="3078" max="3078" width="7.140625" style="35" customWidth="1"/>
    <col min="3079" max="3079" width="2.7109375" style="35" customWidth="1"/>
    <col min="3080" max="3080" width="9.140625" style="35"/>
    <col min="3081" max="3081" width="5.42578125" style="35" customWidth="1"/>
    <col min="3082" max="3082" width="12.140625" style="35" customWidth="1"/>
    <col min="3083" max="3330" width="9.140625" style="35"/>
    <col min="3331" max="3331" width="4.7109375" style="35" customWidth="1"/>
    <col min="3332" max="3332" width="10.7109375" style="35" customWidth="1"/>
    <col min="3333" max="3333" width="6.5703125" style="35" customWidth="1"/>
    <col min="3334" max="3334" width="7.140625" style="35" customWidth="1"/>
    <col min="3335" max="3335" width="2.7109375" style="35" customWidth="1"/>
    <col min="3336" max="3336" width="9.140625" style="35"/>
    <col min="3337" max="3337" width="5.42578125" style="35" customWidth="1"/>
    <col min="3338" max="3338" width="12.140625" style="35" customWidth="1"/>
    <col min="3339" max="3586" width="9.140625" style="35"/>
    <col min="3587" max="3587" width="4.7109375" style="35" customWidth="1"/>
    <col min="3588" max="3588" width="10.7109375" style="35" customWidth="1"/>
    <col min="3589" max="3589" width="6.5703125" style="35" customWidth="1"/>
    <col min="3590" max="3590" width="7.140625" style="35" customWidth="1"/>
    <col min="3591" max="3591" width="2.7109375" style="35" customWidth="1"/>
    <col min="3592" max="3592" width="9.140625" style="35"/>
    <col min="3593" max="3593" width="5.42578125" style="35" customWidth="1"/>
    <col min="3594" max="3594" width="12.140625" style="35" customWidth="1"/>
    <col min="3595" max="3842" width="9.140625" style="35"/>
    <col min="3843" max="3843" width="4.7109375" style="35" customWidth="1"/>
    <col min="3844" max="3844" width="10.7109375" style="35" customWidth="1"/>
    <col min="3845" max="3845" width="6.5703125" style="35" customWidth="1"/>
    <col min="3846" max="3846" width="7.140625" style="35" customWidth="1"/>
    <col min="3847" max="3847" width="2.7109375" style="35" customWidth="1"/>
    <col min="3848" max="3848" width="9.140625" style="35"/>
    <col min="3849" max="3849" width="5.42578125" style="35" customWidth="1"/>
    <col min="3850" max="3850" width="12.140625" style="35" customWidth="1"/>
    <col min="3851" max="4098" width="9.140625" style="35"/>
    <col min="4099" max="4099" width="4.7109375" style="35" customWidth="1"/>
    <col min="4100" max="4100" width="10.7109375" style="35" customWidth="1"/>
    <col min="4101" max="4101" width="6.5703125" style="35" customWidth="1"/>
    <col min="4102" max="4102" width="7.140625" style="35" customWidth="1"/>
    <col min="4103" max="4103" width="2.7109375" style="35" customWidth="1"/>
    <col min="4104" max="4104" width="9.140625" style="35"/>
    <col min="4105" max="4105" width="5.42578125" style="35" customWidth="1"/>
    <col min="4106" max="4106" width="12.140625" style="35" customWidth="1"/>
    <col min="4107" max="4354" width="9.140625" style="35"/>
    <col min="4355" max="4355" width="4.7109375" style="35" customWidth="1"/>
    <col min="4356" max="4356" width="10.7109375" style="35" customWidth="1"/>
    <col min="4357" max="4357" width="6.5703125" style="35" customWidth="1"/>
    <col min="4358" max="4358" width="7.140625" style="35" customWidth="1"/>
    <col min="4359" max="4359" width="2.7109375" style="35" customWidth="1"/>
    <col min="4360" max="4360" width="9.140625" style="35"/>
    <col min="4361" max="4361" width="5.42578125" style="35" customWidth="1"/>
    <col min="4362" max="4362" width="12.140625" style="35" customWidth="1"/>
    <col min="4363" max="4610" width="9.140625" style="35"/>
    <col min="4611" max="4611" width="4.7109375" style="35" customWidth="1"/>
    <col min="4612" max="4612" width="10.7109375" style="35" customWidth="1"/>
    <col min="4613" max="4613" width="6.5703125" style="35" customWidth="1"/>
    <col min="4614" max="4614" width="7.140625" style="35" customWidth="1"/>
    <col min="4615" max="4615" width="2.7109375" style="35" customWidth="1"/>
    <col min="4616" max="4616" width="9.140625" style="35"/>
    <col min="4617" max="4617" width="5.42578125" style="35" customWidth="1"/>
    <col min="4618" max="4618" width="12.140625" style="35" customWidth="1"/>
    <col min="4619" max="4866" width="9.140625" style="35"/>
    <col min="4867" max="4867" width="4.7109375" style="35" customWidth="1"/>
    <col min="4868" max="4868" width="10.7109375" style="35" customWidth="1"/>
    <col min="4869" max="4869" width="6.5703125" style="35" customWidth="1"/>
    <col min="4870" max="4870" width="7.140625" style="35" customWidth="1"/>
    <col min="4871" max="4871" width="2.7109375" style="35" customWidth="1"/>
    <col min="4872" max="4872" width="9.140625" style="35"/>
    <col min="4873" max="4873" width="5.42578125" style="35" customWidth="1"/>
    <col min="4874" max="4874" width="12.140625" style="35" customWidth="1"/>
    <col min="4875" max="5122" width="9.140625" style="35"/>
    <col min="5123" max="5123" width="4.7109375" style="35" customWidth="1"/>
    <col min="5124" max="5124" width="10.7109375" style="35" customWidth="1"/>
    <col min="5125" max="5125" width="6.5703125" style="35" customWidth="1"/>
    <col min="5126" max="5126" width="7.140625" style="35" customWidth="1"/>
    <col min="5127" max="5127" width="2.7109375" style="35" customWidth="1"/>
    <col min="5128" max="5128" width="9.140625" style="35"/>
    <col min="5129" max="5129" width="5.42578125" style="35" customWidth="1"/>
    <col min="5130" max="5130" width="12.140625" style="35" customWidth="1"/>
    <col min="5131" max="5378" width="9.140625" style="35"/>
    <col min="5379" max="5379" width="4.7109375" style="35" customWidth="1"/>
    <col min="5380" max="5380" width="10.7109375" style="35" customWidth="1"/>
    <col min="5381" max="5381" width="6.5703125" style="35" customWidth="1"/>
    <col min="5382" max="5382" width="7.140625" style="35" customWidth="1"/>
    <col min="5383" max="5383" width="2.7109375" style="35" customWidth="1"/>
    <col min="5384" max="5384" width="9.140625" style="35"/>
    <col min="5385" max="5385" width="5.42578125" style="35" customWidth="1"/>
    <col min="5386" max="5386" width="12.140625" style="35" customWidth="1"/>
    <col min="5387" max="5634" width="9.140625" style="35"/>
    <col min="5635" max="5635" width="4.7109375" style="35" customWidth="1"/>
    <col min="5636" max="5636" width="10.7109375" style="35" customWidth="1"/>
    <col min="5637" max="5637" width="6.5703125" style="35" customWidth="1"/>
    <col min="5638" max="5638" width="7.140625" style="35" customWidth="1"/>
    <col min="5639" max="5639" width="2.7109375" style="35" customWidth="1"/>
    <col min="5640" max="5640" width="9.140625" style="35"/>
    <col min="5641" max="5641" width="5.42578125" style="35" customWidth="1"/>
    <col min="5642" max="5642" width="12.140625" style="35" customWidth="1"/>
    <col min="5643" max="5890" width="9.140625" style="35"/>
    <col min="5891" max="5891" width="4.7109375" style="35" customWidth="1"/>
    <col min="5892" max="5892" width="10.7109375" style="35" customWidth="1"/>
    <col min="5893" max="5893" width="6.5703125" style="35" customWidth="1"/>
    <col min="5894" max="5894" width="7.140625" style="35" customWidth="1"/>
    <col min="5895" max="5895" width="2.7109375" style="35" customWidth="1"/>
    <col min="5896" max="5896" width="9.140625" style="35"/>
    <col min="5897" max="5897" width="5.42578125" style="35" customWidth="1"/>
    <col min="5898" max="5898" width="12.140625" style="35" customWidth="1"/>
    <col min="5899" max="6146" width="9.140625" style="35"/>
    <col min="6147" max="6147" width="4.7109375" style="35" customWidth="1"/>
    <col min="6148" max="6148" width="10.7109375" style="35" customWidth="1"/>
    <col min="6149" max="6149" width="6.5703125" style="35" customWidth="1"/>
    <col min="6150" max="6150" width="7.140625" style="35" customWidth="1"/>
    <col min="6151" max="6151" width="2.7109375" style="35" customWidth="1"/>
    <col min="6152" max="6152" width="9.140625" style="35"/>
    <col min="6153" max="6153" width="5.42578125" style="35" customWidth="1"/>
    <col min="6154" max="6154" width="12.140625" style="35" customWidth="1"/>
    <col min="6155" max="6402" width="9.140625" style="35"/>
    <col min="6403" max="6403" width="4.7109375" style="35" customWidth="1"/>
    <col min="6404" max="6404" width="10.7109375" style="35" customWidth="1"/>
    <col min="6405" max="6405" width="6.5703125" style="35" customWidth="1"/>
    <col min="6406" max="6406" width="7.140625" style="35" customWidth="1"/>
    <col min="6407" max="6407" width="2.7109375" style="35" customWidth="1"/>
    <col min="6408" max="6408" width="9.140625" style="35"/>
    <col min="6409" max="6409" width="5.42578125" style="35" customWidth="1"/>
    <col min="6410" max="6410" width="12.140625" style="35" customWidth="1"/>
    <col min="6411" max="6658" width="9.140625" style="35"/>
    <col min="6659" max="6659" width="4.7109375" style="35" customWidth="1"/>
    <col min="6660" max="6660" width="10.7109375" style="35" customWidth="1"/>
    <col min="6661" max="6661" width="6.5703125" style="35" customWidth="1"/>
    <col min="6662" max="6662" width="7.140625" style="35" customWidth="1"/>
    <col min="6663" max="6663" width="2.7109375" style="35" customWidth="1"/>
    <col min="6664" max="6664" width="9.140625" style="35"/>
    <col min="6665" max="6665" width="5.42578125" style="35" customWidth="1"/>
    <col min="6666" max="6666" width="12.140625" style="35" customWidth="1"/>
    <col min="6667" max="6914" width="9.140625" style="35"/>
    <col min="6915" max="6915" width="4.7109375" style="35" customWidth="1"/>
    <col min="6916" max="6916" width="10.7109375" style="35" customWidth="1"/>
    <col min="6917" max="6917" width="6.5703125" style="35" customWidth="1"/>
    <col min="6918" max="6918" width="7.140625" style="35" customWidth="1"/>
    <col min="6919" max="6919" width="2.7109375" style="35" customWidth="1"/>
    <col min="6920" max="6920" width="9.140625" style="35"/>
    <col min="6921" max="6921" width="5.42578125" style="35" customWidth="1"/>
    <col min="6922" max="6922" width="12.140625" style="35" customWidth="1"/>
    <col min="6923" max="7170" width="9.140625" style="35"/>
    <col min="7171" max="7171" width="4.7109375" style="35" customWidth="1"/>
    <col min="7172" max="7172" width="10.7109375" style="35" customWidth="1"/>
    <col min="7173" max="7173" width="6.5703125" style="35" customWidth="1"/>
    <col min="7174" max="7174" width="7.140625" style="35" customWidth="1"/>
    <col min="7175" max="7175" width="2.7109375" style="35" customWidth="1"/>
    <col min="7176" max="7176" width="9.140625" style="35"/>
    <col min="7177" max="7177" width="5.42578125" style="35" customWidth="1"/>
    <col min="7178" max="7178" width="12.140625" style="35" customWidth="1"/>
    <col min="7179" max="7426" width="9.140625" style="35"/>
    <col min="7427" max="7427" width="4.7109375" style="35" customWidth="1"/>
    <col min="7428" max="7428" width="10.7109375" style="35" customWidth="1"/>
    <col min="7429" max="7429" width="6.5703125" style="35" customWidth="1"/>
    <col min="7430" max="7430" width="7.140625" style="35" customWidth="1"/>
    <col min="7431" max="7431" width="2.7109375" style="35" customWidth="1"/>
    <col min="7432" max="7432" width="9.140625" style="35"/>
    <col min="7433" max="7433" width="5.42578125" style="35" customWidth="1"/>
    <col min="7434" max="7434" width="12.140625" style="35" customWidth="1"/>
    <col min="7435" max="7682" width="9.140625" style="35"/>
    <col min="7683" max="7683" width="4.7109375" style="35" customWidth="1"/>
    <col min="7684" max="7684" width="10.7109375" style="35" customWidth="1"/>
    <col min="7685" max="7685" width="6.5703125" style="35" customWidth="1"/>
    <col min="7686" max="7686" width="7.140625" style="35" customWidth="1"/>
    <col min="7687" max="7687" width="2.7109375" style="35" customWidth="1"/>
    <col min="7688" max="7688" width="9.140625" style="35"/>
    <col min="7689" max="7689" width="5.42578125" style="35" customWidth="1"/>
    <col min="7690" max="7690" width="12.140625" style="35" customWidth="1"/>
    <col min="7691" max="7938" width="9.140625" style="35"/>
    <col min="7939" max="7939" width="4.7109375" style="35" customWidth="1"/>
    <col min="7940" max="7940" width="10.7109375" style="35" customWidth="1"/>
    <col min="7941" max="7941" width="6.5703125" style="35" customWidth="1"/>
    <col min="7942" max="7942" width="7.140625" style="35" customWidth="1"/>
    <col min="7943" max="7943" width="2.7109375" style="35" customWidth="1"/>
    <col min="7944" max="7944" width="9.140625" style="35"/>
    <col min="7945" max="7945" width="5.42578125" style="35" customWidth="1"/>
    <col min="7946" max="7946" width="12.140625" style="35" customWidth="1"/>
    <col min="7947" max="8194" width="9.140625" style="35"/>
    <col min="8195" max="8195" width="4.7109375" style="35" customWidth="1"/>
    <col min="8196" max="8196" width="10.7109375" style="35" customWidth="1"/>
    <col min="8197" max="8197" width="6.5703125" style="35" customWidth="1"/>
    <col min="8198" max="8198" width="7.140625" style="35" customWidth="1"/>
    <col min="8199" max="8199" width="2.7109375" style="35" customWidth="1"/>
    <col min="8200" max="8200" width="9.140625" style="35"/>
    <col min="8201" max="8201" width="5.42578125" style="35" customWidth="1"/>
    <col min="8202" max="8202" width="12.140625" style="35" customWidth="1"/>
    <col min="8203" max="8450" width="9.140625" style="35"/>
    <col min="8451" max="8451" width="4.7109375" style="35" customWidth="1"/>
    <col min="8452" max="8452" width="10.7109375" style="35" customWidth="1"/>
    <col min="8453" max="8453" width="6.5703125" style="35" customWidth="1"/>
    <col min="8454" max="8454" width="7.140625" style="35" customWidth="1"/>
    <col min="8455" max="8455" width="2.7109375" style="35" customWidth="1"/>
    <col min="8456" max="8456" width="9.140625" style="35"/>
    <col min="8457" max="8457" width="5.42578125" style="35" customWidth="1"/>
    <col min="8458" max="8458" width="12.140625" style="35" customWidth="1"/>
    <col min="8459" max="8706" width="9.140625" style="35"/>
    <col min="8707" max="8707" width="4.7109375" style="35" customWidth="1"/>
    <col min="8708" max="8708" width="10.7109375" style="35" customWidth="1"/>
    <col min="8709" max="8709" width="6.5703125" style="35" customWidth="1"/>
    <col min="8710" max="8710" width="7.140625" style="35" customWidth="1"/>
    <col min="8711" max="8711" width="2.7109375" style="35" customWidth="1"/>
    <col min="8712" max="8712" width="9.140625" style="35"/>
    <col min="8713" max="8713" width="5.42578125" style="35" customWidth="1"/>
    <col min="8714" max="8714" width="12.140625" style="35" customWidth="1"/>
    <col min="8715" max="8962" width="9.140625" style="35"/>
    <col min="8963" max="8963" width="4.7109375" style="35" customWidth="1"/>
    <col min="8964" max="8964" width="10.7109375" style="35" customWidth="1"/>
    <col min="8965" max="8965" width="6.5703125" style="35" customWidth="1"/>
    <col min="8966" max="8966" width="7.140625" style="35" customWidth="1"/>
    <col min="8967" max="8967" width="2.7109375" style="35" customWidth="1"/>
    <col min="8968" max="8968" width="9.140625" style="35"/>
    <col min="8969" max="8969" width="5.42578125" style="35" customWidth="1"/>
    <col min="8970" max="8970" width="12.140625" style="35" customWidth="1"/>
    <col min="8971" max="9218" width="9.140625" style="35"/>
    <col min="9219" max="9219" width="4.7109375" style="35" customWidth="1"/>
    <col min="9220" max="9220" width="10.7109375" style="35" customWidth="1"/>
    <col min="9221" max="9221" width="6.5703125" style="35" customWidth="1"/>
    <col min="9222" max="9222" width="7.140625" style="35" customWidth="1"/>
    <col min="9223" max="9223" width="2.7109375" style="35" customWidth="1"/>
    <col min="9224" max="9224" width="9.140625" style="35"/>
    <col min="9225" max="9225" width="5.42578125" style="35" customWidth="1"/>
    <col min="9226" max="9226" width="12.140625" style="35" customWidth="1"/>
    <col min="9227" max="9474" width="9.140625" style="35"/>
    <col min="9475" max="9475" width="4.7109375" style="35" customWidth="1"/>
    <col min="9476" max="9476" width="10.7109375" style="35" customWidth="1"/>
    <col min="9477" max="9477" width="6.5703125" style="35" customWidth="1"/>
    <col min="9478" max="9478" width="7.140625" style="35" customWidth="1"/>
    <col min="9479" max="9479" width="2.7109375" style="35" customWidth="1"/>
    <col min="9480" max="9480" width="9.140625" style="35"/>
    <col min="9481" max="9481" width="5.42578125" style="35" customWidth="1"/>
    <col min="9482" max="9482" width="12.140625" style="35" customWidth="1"/>
    <col min="9483" max="9730" width="9.140625" style="35"/>
    <col min="9731" max="9731" width="4.7109375" style="35" customWidth="1"/>
    <col min="9732" max="9732" width="10.7109375" style="35" customWidth="1"/>
    <col min="9733" max="9733" width="6.5703125" style="35" customWidth="1"/>
    <col min="9734" max="9734" width="7.140625" style="35" customWidth="1"/>
    <col min="9735" max="9735" width="2.7109375" style="35" customWidth="1"/>
    <col min="9736" max="9736" width="9.140625" style="35"/>
    <col min="9737" max="9737" width="5.42578125" style="35" customWidth="1"/>
    <col min="9738" max="9738" width="12.140625" style="35" customWidth="1"/>
    <col min="9739" max="9986" width="9.140625" style="35"/>
    <col min="9987" max="9987" width="4.7109375" style="35" customWidth="1"/>
    <col min="9988" max="9988" width="10.7109375" style="35" customWidth="1"/>
    <col min="9989" max="9989" width="6.5703125" style="35" customWidth="1"/>
    <col min="9990" max="9990" width="7.140625" style="35" customWidth="1"/>
    <col min="9991" max="9991" width="2.7109375" style="35" customWidth="1"/>
    <col min="9992" max="9992" width="9.140625" style="35"/>
    <col min="9993" max="9993" width="5.42578125" style="35" customWidth="1"/>
    <col min="9994" max="9994" width="12.140625" style="35" customWidth="1"/>
    <col min="9995" max="10242" width="9.140625" style="35"/>
    <col min="10243" max="10243" width="4.7109375" style="35" customWidth="1"/>
    <col min="10244" max="10244" width="10.7109375" style="35" customWidth="1"/>
    <col min="10245" max="10245" width="6.5703125" style="35" customWidth="1"/>
    <col min="10246" max="10246" width="7.140625" style="35" customWidth="1"/>
    <col min="10247" max="10247" width="2.7109375" style="35" customWidth="1"/>
    <col min="10248" max="10248" width="9.140625" style="35"/>
    <col min="10249" max="10249" width="5.42578125" style="35" customWidth="1"/>
    <col min="10250" max="10250" width="12.140625" style="35" customWidth="1"/>
    <col min="10251" max="10498" width="9.140625" style="35"/>
    <col min="10499" max="10499" width="4.7109375" style="35" customWidth="1"/>
    <col min="10500" max="10500" width="10.7109375" style="35" customWidth="1"/>
    <col min="10501" max="10501" width="6.5703125" style="35" customWidth="1"/>
    <col min="10502" max="10502" width="7.140625" style="35" customWidth="1"/>
    <col min="10503" max="10503" width="2.7109375" style="35" customWidth="1"/>
    <col min="10504" max="10504" width="9.140625" style="35"/>
    <col min="10505" max="10505" width="5.42578125" style="35" customWidth="1"/>
    <col min="10506" max="10506" width="12.140625" style="35" customWidth="1"/>
    <col min="10507" max="10754" width="9.140625" style="35"/>
    <col min="10755" max="10755" width="4.7109375" style="35" customWidth="1"/>
    <col min="10756" max="10756" width="10.7109375" style="35" customWidth="1"/>
    <col min="10757" max="10757" width="6.5703125" style="35" customWidth="1"/>
    <col min="10758" max="10758" width="7.140625" style="35" customWidth="1"/>
    <col min="10759" max="10759" width="2.7109375" style="35" customWidth="1"/>
    <col min="10760" max="10760" width="9.140625" style="35"/>
    <col min="10761" max="10761" width="5.42578125" style="35" customWidth="1"/>
    <col min="10762" max="10762" width="12.140625" style="35" customWidth="1"/>
    <col min="10763" max="11010" width="9.140625" style="35"/>
    <col min="11011" max="11011" width="4.7109375" style="35" customWidth="1"/>
    <col min="11012" max="11012" width="10.7109375" style="35" customWidth="1"/>
    <col min="11013" max="11013" width="6.5703125" style="35" customWidth="1"/>
    <col min="11014" max="11014" width="7.140625" style="35" customWidth="1"/>
    <col min="11015" max="11015" width="2.7109375" style="35" customWidth="1"/>
    <col min="11016" max="11016" width="9.140625" style="35"/>
    <col min="11017" max="11017" width="5.42578125" style="35" customWidth="1"/>
    <col min="11018" max="11018" width="12.140625" style="35" customWidth="1"/>
    <col min="11019" max="11266" width="9.140625" style="35"/>
    <col min="11267" max="11267" width="4.7109375" style="35" customWidth="1"/>
    <col min="11268" max="11268" width="10.7109375" style="35" customWidth="1"/>
    <col min="11269" max="11269" width="6.5703125" style="35" customWidth="1"/>
    <col min="11270" max="11270" width="7.140625" style="35" customWidth="1"/>
    <col min="11271" max="11271" width="2.7109375" style="35" customWidth="1"/>
    <col min="11272" max="11272" width="9.140625" style="35"/>
    <col min="11273" max="11273" width="5.42578125" style="35" customWidth="1"/>
    <col min="11274" max="11274" width="12.140625" style="35" customWidth="1"/>
    <col min="11275" max="11522" width="9.140625" style="35"/>
    <col min="11523" max="11523" width="4.7109375" style="35" customWidth="1"/>
    <col min="11524" max="11524" width="10.7109375" style="35" customWidth="1"/>
    <col min="11525" max="11525" width="6.5703125" style="35" customWidth="1"/>
    <col min="11526" max="11526" width="7.140625" style="35" customWidth="1"/>
    <col min="11527" max="11527" width="2.7109375" style="35" customWidth="1"/>
    <col min="11528" max="11528" width="9.140625" style="35"/>
    <col min="11529" max="11529" width="5.42578125" style="35" customWidth="1"/>
    <col min="11530" max="11530" width="12.140625" style="35" customWidth="1"/>
    <col min="11531" max="11778" width="9.140625" style="35"/>
    <col min="11779" max="11779" width="4.7109375" style="35" customWidth="1"/>
    <col min="11780" max="11780" width="10.7109375" style="35" customWidth="1"/>
    <col min="11781" max="11781" width="6.5703125" style="35" customWidth="1"/>
    <col min="11782" max="11782" width="7.140625" style="35" customWidth="1"/>
    <col min="11783" max="11783" width="2.7109375" style="35" customWidth="1"/>
    <col min="11784" max="11784" width="9.140625" style="35"/>
    <col min="11785" max="11785" width="5.42578125" style="35" customWidth="1"/>
    <col min="11786" max="11786" width="12.140625" style="35" customWidth="1"/>
    <col min="11787" max="12034" width="9.140625" style="35"/>
    <col min="12035" max="12035" width="4.7109375" style="35" customWidth="1"/>
    <col min="12036" max="12036" width="10.7109375" style="35" customWidth="1"/>
    <col min="12037" max="12037" width="6.5703125" style="35" customWidth="1"/>
    <col min="12038" max="12038" width="7.140625" style="35" customWidth="1"/>
    <col min="12039" max="12039" width="2.7109375" style="35" customWidth="1"/>
    <col min="12040" max="12040" width="9.140625" style="35"/>
    <col min="12041" max="12041" width="5.42578125" style="35" customWidth="1"/>
    <col min="12042" max="12042" width="12.140625" style="35" customWidth="1"/>
    <col min="12043" max="12290" width="9.140625" style="35"/>
    <col min="12291" max="12291" width="4.7109375" style="35" customWidth="1"/>
    <col min="12292" max="12292" width="10.7109375" style="35" customWidth="1"/>
    <col min="12293" max="12293" width="6.5703125" style="35" customWidth="1"/>
    <col min="12294" max="12294" width="7.140625" style="35" customWidth="1"/>
    <col min="12295" max="12295" width="2.7109375" style="35" customWidth="1"/>
    <col min="12296" max="12296" width="9.140625" style="35"/>
    <col min="12297" max="12297" width="5.42578125" style="35" customWidth="1"/>
    <col min="12298" max="12298" width="12.140625" style="35" customWidth="1"/>
    <col min="12299" max="12546" width="9.140625" style="35"/>
    <col min="12547" max="12547" width="4.7109375" style="35" customWidth="1"/>
    <col min="12548" max="12548" width="10.7109375" style="35" customWidth="1"/>
    <col min="12549" max="12549" width="6.5703125" style="35" customWidth="1"/>
    <col min="12550" max="12550" width="7.140625" style="35" customWidth="1"/>
    <col min="12551" max="12551" width="2.7109375" style="35" customWidth="1"/>
    <col min="12552" max="12552" width="9.140625" style="35"/>
    <col min="12553" max="12553" width="5.42578125" style="35" customWidth="1"/>
    <col min="12554" max="12554" width="12.140625" style="35" customWidth="1"/>
    <col min="12555" max="12802" width="9.140625" style="35"/>
    <col min="12803" max="12803" width="4.7109375" style="35" customWidth="1"/>
    <col min="12804" max="12804" width="10.7109375" style="35" customWidth="1"/>
    <col min="12805" max="12805" width="6.5703125" style="35" customWidth="1"/>
    <col min="12806" max="12806" width="7.140625" style="35" customWidth="1"/>
    <col min="12807" max="12807" width="2.7109375" style="35" customWidth="1"/>
    <col min="12808" max="12808" width="9.140625" style="35"/>
    <col min="12809" max="12809" width="5.42578125" style="35" customWidth="1"/>
    <col min="12810" max="12810" width="12.140625" style="35" customWidth="1"/>
    <col min="12811" max="13058" width="9.140625" style="35"/>
    <col min="13059" max="13059" width="4.7109375" style="35" customWidth="1"/>
    <col min="13060" max="13060" width="10.7109375" style="35" customWidth="1"/>
    <col min="13061" max="13061" width="6.5703125" style="35" customWidth="1"/>
    <col min="13062" max="13062" width="7.140625" style="35" customWidth="1"/>
    <col min="13063" max="13063" width="2.7109375" style="35" customWidth="1"/>
    <col min="13064" max="13064" width="9.140625" style="35"/>
    <col min="13065" max="13065" width="5.42578125" style="35" customWidth="1"/>
    <col min="13066" max="13066" width="12.140625" style="35" customWidth="1"/>
    <col min="13067" max="13314" width="9.140625" style="35"/>
    <col min="13315" max="13315" width="4.7109375" style="35" customWidth="1"/>
    <col min="13316" max="13316" width="10.7109375" style="35" customWidth="1"/>
    <col min="13317" max="13317" width="6.5703125" style="35" customWidth="1"/>
    <col min="13318" max="13318" width="7.140625" style="35" customWidth="1"/>
    <col min="13319" max="13319" width="2.7109375" style="35" customWidth="1"/>
    <col min="13320" max="13320" width="9.140625" style="35"/>
    <col min="13321" max="13321" width="5.42578125" style="35" customWidth="1"/>
    <col min="13322" max="13322" width="12.140625" style="35" customWidth="1"/>
    <col min="13323" max="13570" width="9.140625" style="35"/>
    <col min="13571" max="13571" width="4.7109375" style="35" customWidth="1"/>
    <col min="13572" max="13572" width="10.7109375" style="35" customWidth="1"/>
    <col min="13573" max="13573" width="6.5703125" style="35" customWidth="1"/>
    <col min="13574" max="13574" width="7.140625" style="35" customWidth="1"/>
    <col min="13575" max="13575" width="2.7109375" style="35" customWidth="1"/>
    <col min="13576" max="13576" width="9.140625" style="35"/>
    <col min="13577" max="13577" width="5.42578125" style="35" customWidth="1"/>
    <col min="13578" max="13578" width="12.140625" style="35" customWidth="1"/>
    <col min="13579" max="13826" width="9.140625" style="35"/>
    <col min="13827" max="13827" width="4.7109375" style="35" customWidth="1"/>
    <col min="13828" max="13828" width="10.7109375" style="35" customWidth="1"/>
    <col min="13829" max="13829" width="6.5703125" style="35" customWidth="1"/>
    <col min="13830" max="13830" width="7.140625" style="35" customWidth="1"/>
    <col min="13831" max="13831" width="2.7109375" style="35" customWidth="1"/>
    <col min="13832" max="13832" width="9.140625" style="35"/>
    <col min="13833" max="13833" width="5.42578125" style="35" customWidth="1"/>
    <col min="13834" max="13834" width="12.140625" style="35" customWidth="1"/>
    <col min="13835" max="14082" width="9.140625" style="35"/>
    <col min="14083" max="14083" width="4.7109375" style="35" customWidth="1"/>
    <col min="14084" max="14084" width="10.7109375" style="35" customWidth="1"/>
    <col min="14085" max="14085" width="6.5703125" style="35" customWidth="1"/>
    <col min="14086" max="14086" width="7.140625" style="35" customWidth="1"/>
    <col min="14087" max="14087" width="2.7109375" style="35" customWidth="1"/>
    <col min="14088" max="14088" width="9.140625" style="35"/>
    <col min="14089" max="14089" width="5.42578125" style="35" customWidth="1"/>
    <col min="14090" max="14090" width="12.140625" style="35" customWidth="1"/>
    <col min="14091" max="14338" width="9.140625" style="35"/>
    <col min="14339" max="14339" width="4.7109375" style="35" customWidth="1"/>
    <col min="14340" max="14340" width="10.7109375" style="35" customWidth="1"/>
    <col min="14341" max="14341" width="6.5703125" style="35" customWidth="1"/>
    <col min="14342" max="14342" width="7.140625" style="35" customWidth="1"/>
    <col min="14343" max="14343" width="2.7109375" style="35" customWidth="1"/>
    <col min="14344" max="14344" width="9.140625" style="35"/>
    <col min="14345" max="14345" width="5.42578125" style="35" customWidth="1"/>
    <col min="14346" max="14346" width="12.140625" style="35" customWidth="1"/>
    <col min="14347" max="14594" width="9.140625" style="35"/>
    <col min="14595" max="14595" width="4.7109375" style="35" customWidth="1"/>
    <col min="14596" max="14596" width="10.7109375" style="35" customWidth="1"/>
    <col min="14597" max="14597" width="6.5703125" style="35" customWidth="1"/>
    <col min="14598" max="14598" width="7.140625" style="35" customWidth="1"/>
    <col min="14599" max="14599" width="2.7109375" style="35" customWidth="1"/>
    <col min="14600" max="14600" width="9.140625" style="35"/>
    <col min="14601" max="14601" width="5.42578125" style="35" customWidth="1"/>
    <col min="14602" max="14602" width="12.140625" style="35" customWidth="1"/>
    <col min="14603" max="14850" width="9.140625" style="35"/>
    <col min="14851" max="14851" width="4.7109375" style="35" customWidth="1"/>
    <col min="14852" max="14852" width="10.7109375" style="35" customWidth="1"/>
    <col min="14853" max="14853" width="6.5703125" style="35" customWidth="1"/>
    <col min="14854" max="14854" width="7.140625" style="35" customWidth="1"/>
    <col min="14855" max="14855" width="2.7109375" style="35" customWidth="1"/>
    <col min="14856" max="14856" width="9.140625" style="35"/>
    <col min="14857" max="14857" width="5.42578125" style="35" customWidth="1"/>
    <col min="14858" max="14858" width="12.140625" style="35" customWidth="1"/>
    <col min="14859" max="15106" width="9.140625" style="35"/>
    <col min="15107" max="15107" width="4.7109375" style="35" customWidth="1"/>
    <col min="15108" max="15108" width="10.7109375" style="35" customWidth="1"/>
    <col min="15109" max="15109" width="6.5703125" style="35" customWidth="1"/>
    <col min="15110" max="15110" width="7.140625" style="35" customWidth="1"/>
    <col min="15111" max="15111" width="2.7109375" style="35" customWidth="1"/>
    <col min="15112" max="15112" width="9.140625" style="35"/>
    <col min="15113" max="15113" width="5.42578125" style="35" customWidth="1"/>
    <col min="15114" max="15114" width="12.140625" style="35" customWidth="1"/>
    <col min="15115" max="15362" width="9.140625" style="35"/>
    <col min="15363" max="15363" width="4.7109375" style="35" customWidth="1"/>
    <col min="15364" max="15364" width="10.7109375" style="35" customWidth="1"/>
    <col min="15365" max="15365" width="6.5703125" style="35" customWidth="1"/>
    <col min="15366" max="15366" width="7.140625" style="35" customWidth="1"/>
    <col min="15367" max="15367" width="2.7109375" style="35" customWidth="1"/>
    <col min="15368" max="15368" width="9.140625" style="35"/>
    <col min="15369" max="15369" width="5.42578125" style="35" customWidth="1"/>
    <col min="15370" max="15370" width="12.140625" style="35" customWidth="1"/>
    <col min="15371" max="15618" width="9.140625" style="35"/>
    <col min="15619" max="15619" width="4.7109375" style="35" customWidth="1"/>
    <col min="15620" max="15620" width="10.7109375" style="35" customWidth="1"/>
    <col min="15621" max="15621" width="6.5703125" style="35" customWidth="1"/>
    <col min="15622" max="15622" width="7.140625" style="35" customWidth="1"/>
    <col min="15623" max="15623" width="2.7109375" style="35" customWidth="1"/>
    <col min="15624" max="15624" width="9.140625" style="35"/>
    <col min="15625" max="15625" width="5.42578125" style="35" customWidth="1"/>
    <col min="15626" max="15626" width="12.140625" style="35" customWidth="1"/>
    <col min="15627" max="15874" width="9.140625" style="35"/>
    <col min="15875" max="15875" width="4.7109375" style="35" customWidth="1"/>
    <col min="15876" max="15876" width="10.7109375" style="35" customWidth="1"/>
    <col min="15877" max="15877" width="6.5703125" style="35" customWidth="1"/>
    <col min="15878" max="15878" width="7.140625" style="35" customWidth="1"/>
    <col min="15879" max="15879" width="2.7109375" style="35" customWidth="1"/>
    <col min="15880" max="15880" width="9.140625" style="35"/>
    <col min="15881" max="15881" width="5.42578125" style="35" customWidth="1"/>
    <col min="15882" max="15882" width="12.140625" style="35" customWidth="1"/>
    <col min="15883" max="16130" width="9.140625" style="35"/>
    <col min="16131" max="16131" width="4.7109375" style="35" customWidth="1"/>
    <col min="16132" max="16132" width="10.7109375" style="35" customWidth="1"/>
    <col min="16133" max="16133" width="6.5703125" style="35" customWidth="1"/>
    <col min="16134" max="16134" width="7.140625" style="35" customWidth="1"/>
    <col min="16135" max="16135" width="2.7109375" style="35" customWidth="1"/>
    <col min="16136" max="16136" width="9.140625" style="35"/>
    <col min="16137" max="16137" width="5.42578125" style="35" customWidth="1"/>
    <col min="16138" max="16138" width="12.140625" style="35" customWidth="1"/>
    <col min="16139" max="16384" width="9.140625" style="35"/>
  </cols>
  <sheetData>
    <row r="1" spans="1:17" x14ac:dyDescent="0.2">
      <c r="A1" s="40" t="s">
        <v>30</v>
      </c>
      <c r="D1" s="41"/>
      <c r="E1" s="41"/>
      <c r="F1" s="41"/>
      <c r="G1" s="42" t="s">
        <v>31</v>
      </c>
      <c r="H1" s="41"/>
      <c r="I1" s="41"/>
      <c r="J1" s="45"/>
      <c r="K1" s="93" t="s">
        <v>32</v>
      </c>
      <c r="M1" s="61" t="s">
        <v>19</v>
      </c>
      <c r="N1" s="94" t="s">
        <v>20</v>
      </c>
      <c r="O1" s="58"/>
      <c r="P1" s="116" t="s">
        <v>36</v>
      </c>
      <c r="Q1" s="117"/>
    </row>
    <row r="2" spans="1:17" ht="16.5" thickBot="1" x14ac:dyDescent="0.3">
      <c r="A2" s="64" t="s">
        <v>91</v>
      </c>
      <c r="C2" s="43" t="s">
        <v>26</v>
      </c>
      <c r="D2" s="44">
        <v>60</v>
      </c>
      <c r="E2" s="45"/>
      <c r="F2" s="43" t="s">
        <v>33</v>
      </c>
      <c r="G2" s="44">
        <v>20</v>
      </c>
      <c r="H2" s="43" t="s">
        <v>34</v>
      </c>
      <c r="I2" s="44">
        <v>50</v>
      </c>
      <c r="J2" s="66"/>
      <c r="K2" s="95">
        <f ca="1">C28/C27</f>
        <v>0.85960820244158509</v>
      </c>
      <c r="L2" s="96" t="str">
        <f ca="1">IF(OR(G2&lt;M2,N2&lt;G2),"X","")</f>
        <v/>
      </c>
      <c r="M2" s="97">
        <f ca="1">$G$3-$C$26*$G$4</f>
        <v>6.5457790716564332</v>
      </c>
      <c r="N2" s="97">
        <f ca="1">$G$3+$C$26*$G$4</f>
        <v>30.155341316751795</v>
      </c>
      <c r="O2" s="97" t="s">
        <v>23</v>
      </c>
      <c r="P2" s="98" t="s">
        <v>27</v>
      </c>
      <c r="Q2" s="99" t="s">
        <v>28</v>
      </c>
    </row>
    <row r="3" spans="1:17" ht="15" x14ac:dyDescent="0.25">
      <c r="A3" s="57" t="s">
        <v>89</v>
      </c>
      <c r="B3" s="58"/>
      <c r="C3" s="59" t="s">
        <v>26</v>
      </c>
      <c r="D3" s="63">
        <f ca="1">C21</f>
        <v>65.478964921189331</v>
      </c>
      <c r="E3" s="60"/>
      <c r="F3" s="59" t="s">
        <v>33</v>
      </c>
      <c r="G3" s="63">
        <f ca="1">C20</f>
        <v>18.350560194204114</v>
      </c>
      <c r="H3" s="59" t="s">
        <v>90</v>
      </c>
      <c r="I3" s="63">
        <f ca="1">C22</f>
        <v>85.584471002100429</v>
      </c>
      <c r="J3" s="62"/>
      <c r="K3" s="93" t="s">
        <v>72</v>
      </c>
      <c r="L3" s="96" t="str">
        <f ca="1">IF(OR(D2&lt;M3,N3&lt;D2),"X","")</f>
        <v/>
      </c>
      <c r="M3" s="100">
        <f ca="1">$D$3-$C$26*$D$4</f>
        <v>45.525242937469237</v>
      </c>
      <c r="N3" s="100">
        <f ca="1">$D$3+$C$26*$D$4</f>
        <v>85.432686904909417</v>
      </c>
      <c r="O3" s="100" t="s">
        <v>98</v>
      </c>
      <c r="P3" s="101">
        <f t="shared" ref="P3:P13" si="0">A8</f>
        <v>0</v>
      </c>
      <c r="Q3" s="102">
        <f t="shared" ref="Q3:Q13" ca="1" si="1">B8</f>
        <v>10.389520762938218</v>
      </c>
    </row>
    <row r="4" spans="1:17" ht="15" thickBot="1" x14ac:dyDescent="0.3">
      <c r="C4" s="59" t="s">
        <v>99</v>
      </c>
      <c r="D4" s="57">
        <f ca="1">SQRT(C22/C23)</f>
        <v>8.8206612307334442</v>
      </c>
      <c r="F4" s="59" t="s">
        <v>100</v>
      </c>
      <c r="G4" s="57">
        <f ca="1">SQRT(C22*(1/C25+C24^2/C23))</f>
        <v>5.2183735580712707</v>
      </c>
      <c r="H4" s="59" t="s">
        <v>101</v>
      </c>
      <c r="I4" s="57">
        <f ca="1">SQRT(I3)</f>
        <v>9.2511875455046546</v>
      </c>
      <c r="K4" s="103">
        <f ca="1">CORREL(A8:A18,B8:B18)</f>
        <v>0.92715058239834214</v>
      </c>
      <c r="P4" s="101">
        <f t="shared" si="0"/>
        <v>0.1</v>
      </c>
      <c r="Q4" s="102">
        <f t="shared" ca="1" si="1"/>
        <v>12.171807544597177</v>
      </c>
    </row>
    <row r="5" spans="1:17" ht="15.75" x14ac:dyDescent="0.25">
      <c r="B5" s="48"/>
      <c r="P5" s="101">
        <f t="shared" si="0"/>
        <v>0.2</v>
      </c>
      <c r="Q5" s="102">
        <f t="shared" ca="1" si="1"/>
        <v>35.32776735117163</v>
      </c>
    </row>
    <row r="6" spans="1:17" x14ac:dyDescent="0.2">
      <c r="B6" s="46" t="s">
        <v>35</v>
      </c>
      <c r="C6" s="47">
        <v>0.1</v>
      </c>
      <c r="P6" s="101">
        <f t="shared" si="0"/>
        <v>0.30000000000000004</v>
      </c>
      <c r="Q6" s="102">
        <f t="shared" ca="1" si="1"/>
        <v>50.402438460883623</v>
      </c>
    </row>
    <row r="7" spans="1:17" x14ac:dyDescent="0.2">
      <c r="A7" s="35" t="s">
        <v>27</v>
      </c>
      <c r="B7" s="49" t="s">
        <v>36</v>
      </c>
      <c r="C7" s="104" t="s">
        <v>102</v>
      </c>
      <c r="D7" s="35" t="s">
        <v>37</v>
      </c>
      <c r="E7" s="47" t="s">
        <v>42</v>
      </c>
      <c r="P7" s="101">
        <f t="shared" si="0"/>
        <v>0.4</v>
      </c>
      <c r="Q7" s="102">
        <f t="shared" ca="1" si="1"/>
        <v>52.416666737643276</v>
      </c>
    </row>
    <row r="8" spans="1:17" x14ac:dyDescent="0.2">
      <c r="A8" s="35">
        <v>0</v>
      </c>
      <c r="B8" s="49">
        <f t="shared" ref="B8:B18" ca="1" si="2">E8+NORMINV(RAND(),0,SQRT($I$2))</f>
        <v>10.389520762938218</v>
      </c>
      <c r="D8" s="35">
        <f t="shared" ref="D8:D18" ca="1" si="3">$C$20+$C$21*A8</f>
        <v>18.350560194204114</v>
      </c>
      <c r="E8" s="49">
        <f t="shared" ref="E8:E18" si="4">$G$2+$D$2*A8</f>
        <v>20</v>
      </c>
      <c r="J8" s="35">
        <f t="shared" ref="J8:J18" ca="1" si="5">(B8-D8)^2</f>
        <v>63.37814882617041</v>
      </c>
      <c r="P8" s="101">
        <f t="shared" si="0"/>
        <v>0.5</v>
      </c>
      <c r="Q8" s="102">
        <f t="shared" ca="1" si="1"/>
        <v>63.785013070499573</v>
      </c>
    </row>
    <row r="9" spans="1:17" x14ac:dyDescent="0.2">
      <c r="A9" s="35">
        <f t="shared" ref="A9:A18" si="6">A8+$C$6</f>
        <v>0.1</v>
      </c>
      <c r="B9" s="49">
        <f t="shared" ca="1" si="2"/>
        <v>12.171807544597177</v>
      </c>
      <c r="D9" s="35">
        <f t="shared" ca="1" si="3"/>
        <v>24.898456686323048</v>
      </c>
      <c r="E9" s="49">
        <f t="shared" si="4"/>
        <v>26</v>
      </c>
      <c r="J9" s="35">
        <f t="shared" ca="1" si="5"/>
        <v>161.96759837659184</v>
      </c>
      <c r="P9" s="101">
        <f t="shared" si="0"/>
        <v>0.6</v>
      </c>
      <c r="Q9" s="102">
        <f t="shared" ca="1" si="1"/>
        <v>60.048456968579877</v>
      </c>
    </row>
    <row r="10" spans="1:17" x14ac:dyDescent="0.2">
      <c r="A10" s="35">
        <f t="shared" si="6"/>
        <v>0.2</v>
      </c>
      <c r="B10" s="49">
        <f t="shared" ca="1" si="2"/>
        <v>35.32776735117163</v>
      </c>
      <c r="D10" s="35">
        <f t="shared" ca="1" si="3"/>
        <v>31.446353178441981</v>
      </c>
      <c r="E10" s="49">
        <f t="shared" si="4"/>
        <v>32</v>
      </c>
      <c r="J10" s="35">
        <f t="shared" ca="1" si="5"/>
        <v>15.065375980266584</v>
      </c>
      <c r="P10" s="101">
        <f t="shared" si="0"/>
        <v>0.7</v>
      </c>
      <c r="Q10" s="102">
        <f t="shared" ca="1" si="1"/>
        <v>53.988304817668137</v>
      </c>
    </row>
    <row r="11" spans="1:17" x14ac:dyDescent="0.2">
      <c r="A11" s="35">
        <f t="shared" si="6"/>
        <v>0.30000000000000004</v>
      </c>
      <c r="B11" s="49">
        <f t="shared" ca="1" si="2"/>
        <v>50.402438460883623</v>
      </c>
      <c r="D11" s="35">
        <f t="shared" ca="1" si="3"/>
        <v>37.994249670560919</v>
      </c>
      <c r="E11" s="49">
        <f t="shared" si="4"/>
        <v>38</v>
      </c>
      <c r="J11" s="35">
        <f t="shared" ca="1" si="5"/>
        <v>153.96314905629001</v>
      </c>
      <c r="P11" s="101">
        <f t="shared" si="0"/>
        <v>0.79999999999999993</v>
      </c>
      <c r="Q11" s="102">
        <f t="shared" ca="1" si="1"/>
        <v>66.386402890670809</v>
      </c>
    </row>
    <row r="12" spans="1:17" x14ac:dyDescent="0.2">
      <c r="A12" s="35">
        <f t="shared" si="6"/>
        <v>0.4</v>
      </c>
      <c r="B12" s="49">
        <f t="shared" ca="1" si="2"/>
        <v>52.416666737643276</v>
      </c>
      <c r="D12" s="35">
        <f t="shared" ca="1" si="3"/>
        <v>44.542146162679849</v>
      </c>
      <c r="E12" s="49">
        <f t="shared" si="4"/>
        <v>44</v>
      </c>
      <c r="J12" s="35">
        <f t="shared" ca="1" si="5"/>
        <v>62.008074285522333</v>
      </c>
      <c r="P12" s="101">
        <f t="shared" si="0"/>
        <v>0.89999999999999991</v>
      </c>
      <c r="Q12" s="102">
        <f t="shared" ca="1" si="1"/>
        <v>72.446434427511718</v>
      </c>
    </row>
    <row r="13" spans="1:17" ht="13.5" thickBot="1" x14ac:dyDescent="0.25">
      <c r="A13" s="35">
        <f t="shared" si="6"/>
        <v>0.5</v>
      </c>
      <c r="B13" s="49">
        <f t="shared" ca="1" si="2"/>
        <v>63.785013070499573</v>
      </c>
      <c r="C13" s="35">
        <f ca="1">B19</f>
        <v>51.090042654798779</v>
      </c>
      <c r="D13" s="35">
        <f t="shared" ca="1" si="3"/>
        <v>51.090042654798779</v>
      </c>
      <c r="E13" s="49">
        <f t="shared" si="4"/>
        <v>50</v>
      </c>
      <c r="J13" s="35">
        <f t="shared" ca="1" si="5"/>
        <v>161.16227385551841</v>
      </c>
      <c r="P13" s="105">
        <f t="shared" si="0"/>
        <v>0.99999999999999989</v>
      </c>
      <c r="Q13" s="106">
        <f t="shared" ca="1" si="1"/>
        <v>84.627656170622458</v>
      </c>
    </row>
    <row r="14" spans="1:17" x14ac:dyDescent="0.2">
      <c r="A14" s="35">
        <f t="shared" si="6"/>
        <v>0.6</v>
      </c>
      <c r="B14" s="49">
        <f t="shared" ca="1" si="2"/>
        <v>60.048456968579877</v>
      </c>
      <c r="D14" s="35">
        <f t="shared" ca="1" si="3"/>
        <v>57.637939146917709</v>
      </c>
      <c r="E14" s="49">
        <f t="shared" si="4"/>
        <v>56</v>
      </c>
      <c r="J14" s="35">
        <f t="shared" ca="1" si="5"/>
        <v>5.8105961685509238</v>
      </c>
    </row>
    <row r="15" spans="1:17" x14ac:dyDescent="0.2">
      <c r="A15" s="35">
        <f t="shared" si="6"/>
        <v>0.7</v>
      </c>
      <c r="B15" s="49">
        <f t="shared" ca="1" si="2"/>
        <v>53.988304817668137</v>
      </c>
      <c r="D15" s="35">
        <f t="shared" ca="1" si="3"/>
        <v>64.18583563903664</v>
      </c>
      <c r="E15" s="49">
        <f t="shared" si="4"/>
        <v>62</v>
      </c>
      <c r="J15" s="35">
        <f t="shared" ca="1" si="5"/>
        <v>103.98963485276056</v>
      </c>
    </row>
    <row r="16" spans="1:17" x14ac:dyDescent="0.2">
      <c r="A16" s="35">
        <f t="shared" si="6"/>
        <v>0.79999999999999993</v>
      </c>
      <c r="B16" s="49">
        <f t="shared" ca="1" si="2"/>
        <v>66.386402890670809</v>
      </c>
      <c r="D16" s="35">
        <f t="shared" ca="1" si="3"/>
        <v>70.733732131155577</v>
      </c>
      <c r="E16" s="49">
        <f t="shared" si="4"/>
        <v>68</v>
      </c>
      <c r="J16" s="35">
        <f t="shared" ca="1" si="5"/>
        <v>18.899271525173873</v>
      </c>
    </row>
    <row r="17" spans="1:11" x14ac:dyDescent="0.2">
      <c r="A17" s="35">
        <f t="shared" si="6"/>
        <v>0.89999999999999991</v>
      </c>
      <c r="B17" s="49">
        <f t="shared" ca="1" si="2"/>
        <v>72.446434427511718</v>
      </c>
      <c r="D17" s="35">
        <f t="shared" ca="1" si="3"/>
        <v>77.281628623274514</v>
      </c>
      <c r="E17" s="49">
        <f t="shared" si="4"/>
        <v>74</v>
      </c>
      <c r="J17" s="35">
        <f t="shared" ca="1" si="5"/>
        <v>23.379102910738229</v>
      </c>
    </row>
    <row r="18" spans="1:11" ht="13.5" thickBot="1" x14ac:dyDescent="0.25">
      <c r="A18" s="35">
        <f t="shared" si="6"/>
        <v>0.99999999999999989</v>
      </c>
      <c r="B18" s="49">
        <f t="shared" ca="1" si="2"/>
        <v>84.627656170622458</v>
      </c>
      <c r="D18" s="35">
        <f t="shared" ca="1" si="3"/>
        <v>83.829525115393437</v>
      </c>
      <c r="E18" s="49">
        <f t="shared" si="4"/>
        <v>80</v>
      </c>
      <c r="J18" s="50">
        <f t="shared" ca="1" si="5"/>
        <v>0.63701318132099072</v>
      </c>
      <c r="K18" s="65"/>
    </row>
    <row r="19" spans="1:11" x14ac:dyDescent="0.2">
      <c r="A19" s="35">
        <f>AVERAGE(A8:A18)</f>
        <v>0.5</v>
      </c>
      <c r="B19" s="35">
        <f t="shared" ref="B19" ca="1" si="7">AVERAGE(B8:B18)</f>
        <v>51.090042654798779</v>
      </c>
      <c r="D19" s="35">
        <f ca="1">AVERAGE(D8:D18)</f>
        <v>51.090042654798779</v>
      </c>
      <c r="E19" s="35">
        <f>AVERAGE(E8:E18)</f>
        <v>50</v>
      </c>
      <c r="J19" s="35">
        <f ca="1">SUM(J8:J18)</f>
        <v>770.26023901890414</v>
      </c>
      <c r="K19" s="51" t="s">
        <v>43</v>
      </c>
    </row>
    <row r="20" spans="1:11" x14ac:dyDescent="0.2">
      <c r="B20" s="46" t="s">
        <v>33</v>
      </c>
      <c r="C20" s="35">
        <f ca="1">INTERCEPT(B8:B18,A8:A18)</f>
        <v>18.350560194204114</v>
      </c>
      <c r="J20" s="51"/>
    </row>
    <row r="21" spans="1:11" x14ac:dyDescent="0.2">
      <c r="B21" s="46" t="s">
        <v>44</v>
      </c>
      <c r="C21" s="35">
        <f ca="1">SLOPE(B8:B18,A8:A18)</f>
        <v>65.478964921189331</v>
      </c>
    </row>
    <row r="22" spans="1:11" x14ac:dyDescent="0.2">
      <c r="B22" s="46" t="s">
        <v>45</v>
      </c>
      <c r="C22" s="35">
        <f ca="1">STEYX(B8:B18,A8:A18)^2</f>
        <v>85.584471002100429</v>
      </c>
    </row>
    <row r="23" spans="1:11" x14ac:dyDescent="0.2">
      <c r="B23" s="46" t="s">
        <v>46</v>
      </c>
      <c r="C23" s="47">
        <f>DEVSQ(A8:A18)</f>
        <v>1.0999999999999999</v>
      </c>
    </row>
    <row r="24" spans="1:11" x14ac:dyDescent="0.2">
      <c r="B24" s="46" t="s">
        <v>47</v>
      </c>
      <c r="C24" s="47">
        <f>AVERAGE(A8:A18)</f>
        <v>0.5</v>
      </c>
    </row>
    <row r="25" spans="1:11" x14ac:dyDescent="0.2">
      <c r="B25" s="46" t="s">
        <v>48</v>
      </c>
      <c r="C25" s="47">
        <f>COUNT(A8:A18)</f>
        <v>11</v>
      </c>
    </row>
    <row r="26" spans="1:11" x14ac:dyDescent="0.2">
      <c r="B26" s="46" t="s">
        <v>49</v>
      </c>
      <c r="C26" s="35">
        <f>TINV(0.05,C25-2)</f>
        <v>2.2621571627982053</v>
      </c>
    </row>
    <row r="27" spans="1:11" x14ac:dyDescent="0.2">
      <c r="B27" s="35" t="s">
        <v>50</v>
      </c>
      <c r="C27" s="35">
        <f ca="1">DEVSQ(B8:B18)</f>
        <v>5486.5045708842799</v>
      </c>
    </row>
    <row r="28" spans="1:11" x14ac:dyDescent="0.2">
      <c r="B28" s="35" t="s">
        <v>51</v>
      </c>
      <c r="C28" s="35">
        <f ca="1">C27-J19</f>
        <v>4716.2443318653759</v>
      </c>
    </row>
  </sheetData>
  <mergeCells count="1">
    <mergeCell ref="P1:Q1"/>
  </mergeCells>
  <printOptions gridLines="1" gridLinesSet="0"/>
  <pageMargins left="0.75" right="0.75" top="1" bottom="1" header="0.5" footer="0.5"/>
  <pageSetup orientation="portrait" r:id="rId1"/>
  <headerFooter alignWithMargins="0">
    <oddHeader>&amp;A</oddHeader>
    <oddFooter>Page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8:G24"/>
  <sheetViews>
    <sheetView workbookViewId="0">
      <selection activeCell="F25" sqref="F25"/>
    </sheetView>
  </sheetViews>
  <sheetFormatPr defaultRowHeight="12.75" x14ac:dyDescent="0.2"/>
  <cols>
    <col min="1" max="1" width="18.42578125" customWidth="1"/>
    <col min="2" max="2" width="11.28515625" customWidth="1"/>
    <col min="3" max="4" width="13.28515625" customWidth="1"/>
    <col min="6" max="7" width="10" customWidth="1"/>
    <col min="8" max="8" width="13.85546875" customWidth="1"/>
    <col min="9" max="9" width="14" customWidth="1"/>
    <col min="11" max="11" width="11.85546875" customWidth="1"/>
    <col min="257" max="257" width="18.42578125" customWidth="1"/>
    <col min="258" max="258" width="11.28515625" customWidth="1"/>
    <col min="259" max="260" width="13.28515625" customWidth="1"/>
    <col min="262" max="263" width="10" customWidth="1"/>
    <col min="264" max="264" width="13.85546875" customWidth="1"/>
    <col min="265" max="265" width="14" customWidth="1"/>
    <col min="267" max="267" width="11.85546875" customWidth="1"/>
    <col min="513" max="513" width="18.42578125" customWidth="1"/>
    <col min="514" max="514" width="11.28515625" customWidth="1"/>
    <col min="515" max="516" width="13.28515625" customWidth="1"/>
    <col min="518" max="519" width="10" customWidth="1"/>
    <col min="520" max="520" width="13.85546875" customWidth="1"/>
    <col min="521" max="521" width="14" customWidth="1"/>
    <col min="523" max="523" width="11.85546875" customWidth="1"/>
    <col min="769" max="769" width="18.42578125" customWidth="1"/>
    <col min="770" max="770" width="11.28515625" customWidth="1"/>
    <col min="771" max="772" width="13.28515625" customWidth="1"/>
    <col min="774" max="775" width="10" customWidth="1"/>
    <col min="776" max="776" width="13.85546875" customWidth="1"/>
    <col min="777" max="777" width="14" customWidth="1"/>
    <col min="779" max="779" width="11.85546875" customWidth="1"/>
    <col min="1025" max="1025" width="18.42578125" customWidth="1"/>
    <col min="1026" max="1026" width="11.28515625" customWidth="1"/>
    <col min="1027" max="1028" width="13.28515625" customWidth="1"/>
    <col min="1030" max="1031" width="10" customWidth="1"/>
    <col min="1032" max="1032" width="13.85546875" customWidth="1"/>
    <col min="1033" max="1033" width="14" customWidth="1"/>
    <col min="1035" max="1035" width="11.85546875" customWidth="1"/>
    <col min="1281" max="1281" width="18.42578125" customWidth="1"/>
    <col min="1282" max="1282" width="11.28515625" customWidth="1"/>
    <col min="1283" max="1284" width="13.28515625" customWidth="1"/>
    <col min="1286" max="1287" width="10" customWidth="1"/>
    <col min="1288" max="1288" width="13.85546875" customWidth="1"/>
    <col min="1289" max="1289" width="14" customWidth="1"/>
    <col min="1291" max="1291" width="11.85546875" customWidth="1"/>
    <col min="1537" max="1537" width="18.42578125" customWidth="1"/>
    <col min="1538" max="1538" width="11.28515625" customWidth="1"/>
    <col min="1539" max="1540" width="13.28515625" customWidth="1"/>
    <col min="1542" max="1543" width="10" customWidth="1"/>
    <col min="1544" max="1544" width="13.85546875" customWidth="1"/>
    <col min="1545" max="1545" width="14" customWidth="1"/>
    <col min="1547" max="1547" width="11.85546875" customWidth="1"/>
    <col min="1793" max="1793" width="18.42578125" customWidth="1"/>
    <col min="1794" max="1794" width="11.28515625" customWidth="1"/>
    <col min="1795" max="1796" width="13.28515625" customWidth="1"/>
    <col min="1798" max="1799" width="10" customWidth="1"/>
    <col min="1800" max="1800" width="13.85546875" customWidth="1"/>
    <col min="1801" max="1801" width="14" customWidth="1"/>
    <col min="1803" max="1803" width="11.85546875" customWidth="1"/>
    <col min="2049" max="2049" width="18.42578125" customWidth="1"/>
    <col min="2050" max="2050" width="11.28515625" customWidth="1"/>
    <col min="2051" max="2052" width="13.28515625" customWidth="1"/>
    <col min="2054" max="2055" width="10" customWidth="1"/>
    <col min="2056" max="2056" width="13.85546875" customWidth="1"/>
    <col min="2057" max="2057" width="14" customWidth="1"/>
    <col min="2059" max="2059" width="11.85546875" customWidth="1"/>
    <col min="2305" max="2305" width="18.42578125" customWidth="1"/>
    <col min="2306" max="2306" width="11.28515625" customWidth="1"/>
    <col min="2307" max="2308" width="13.28515625" customWidth="1"/>
    <col min="2310" max="2311" width="10" customWidth="1"/>
    <col min="2312" max="2312" width="13.85546875" customWidth="1"/>
    <col min="2313" max="2313" width="14" customWidth="1"/>
    <col min="2315" max="2315" width="11.85546875" customWidth="1"/>
    <col min="2561" max="2561" width="18.42578125" customWidth="1"/>
    <col min="2562" max="2562" width="11.28515625" customWidth="1"/>
    <col min="2563" max="2564" width="13.28515625" customWidth="1"/>
    <col min="2566" max="2567" width="10" customWidth="1"/>
    <col min="2568" max="2568" width="13.85546875" customWidth="1"/>
    <col min="2569" max="2569" width="14" customWidth="1"/>
    <col min="2571" max="2571" width="11.85546875" customWidth="1"/>
    <col min="2817" max="2817" width="18.42578125" customWidth="1"/>
    <col min="2818" max="2818" width="11.28515625" customWidth="1"/>
    <col min="2819" max="2820" width="13.28515625" customWidth="1"/>
    <col min="2822" max="2823" width="10" customWidth="1"/>
    <col min="2824" max="2824" width="13.85546875" customWidth="1"/>
    <col min="2825" max="2825" width="14" customWidth="1"/>
    <col min="2827" max="2827" width="11.85546875" customWidth="1"/>
    <col min="3073" max="3073" width="18.42578125" customWidth="1"/>
    <col min="3074" max="3074" width="11.28515625" customWidth="1"/>
    <col min="3075" max="3076" width="13.28515625" customWidth="1"/>
    <col min="3078" max="3079" width="10" customWidth="1"/>
    <col min="3080" max="3080" width="13.85546875" customWidth="1"/>
    <col min="3081" max="3081" width="14" customWidth="1"/>
    <col min="3083" max="3083" width="11.85546875" customWidth="1"/>
    <col min="3329" max="3329" width="18.42578125" customWidth="1"/>
    <col min="3330" max="3330" width="11.28515625" customWidth="1"/>
    <col min="3331" max="3332" width="13.28515625" customWidth="1"/>
    <col min="3334" max="3335" width="10" customWidth="1"/>
    <col min="3336" max="3336" width="13.85546875" customWidth="1"/>
    <col min="3337" max="3337" width="14" customWidth="1"/>
    <col min="3339" max="3339" width="11.85546875" customWidth="1"/>
    <col min="3585" max="3585" width="18.42578125" customWidth="1"/>
    <col min="3586" max="3586" width="11.28515625" customWidth="1"/>
    <col min="3587" max="3588" width="13.28515625" customWidth="1"/>
    <col min="3590" max="3591" width="10" customWidth="1"/>
    <col min="3592" max="3592" width="13.85546875" customWidth="1"/>
    <col min="3593" max="3593" width="14" customWidth="1"/>
    <col min="3595" max="3595" width="11.85546875" customWidth="1"/>
    <col min="3841" max="3841" width="18.42578125" customWidth="1"/>
    <col min="3842" max="3842" width="11.28515625" customWidth="1"/>
    <col min="3843" max="3844" width="13.28515625" customWidth="1"/>
    <col min="3846" max="3847" width="10" customWidth="1"/>
    <col min="3848" max="3848" width="13.85546875" customWidth="1"/>
    <col min="3849" max="3849" width="14" customWidth="1"/>
    <col min="3851" max="3851" width="11.85546875" customWidth="1"/>
    <col min="4097" max="4097" width="18.42578125" customWidth="1"/>
    <col min="4098" max="4098" width="11.28515625" customWidth="1"/>
    <col min="4099" max="4100" width="13.28515625" customWidth="1"/>
    <col min="4102" max="4103" width="10" customWidth="1"/>
    <col min="4104" max="4104" width="13.85546875" customWidth="1"/>
    <col min="4105" max="4105" width="14" customWidth="1"/>
    <col min="4107" max="4107" width="11.85546875" customWidth="1"/>
    <col min="4353" max="4353" width="18.42578125" customWidth="1"/>
    <col min="4354" max="4354" width="11.28515625" customWidth="1"/>
    <col min="4355" max="4356" width="13.28515625" customWidth="1"/>
    <col min="4358" max="4359" width="10" customWidth="1"/>
    <col min="4360" max="4360" width="13.85546875" customWidth="1"/>
    <col min="4361" max="4361" width="14" customWidth="1"/>
    <col min="4363" max="4363" width="11.85546875" customWidth="1"/>
    <col min="4609" max="4609" width="18.42578125" customWidth="1"/>
    <col min="4610" max="4610" width="11.28515625" customWidth="1"/>
    <col min="4611" max="4612" width="13.28515625" customWidth="1"/>
    <col min="4614" max="4615" width="10" customWidth="1"/>
    <col min="4616" max="4616" width="13.85546875" customWidth="1"/>
    <col min="4617" max="4617" width="14" customWidth="1"/>
    <col min="4619" max="4619" width="11.85546875" customWidth="1"/>
    <col min="4865" max="4865" width="18.42578125" customWidth="1"/>
    <col min="4866" max="4866" width="11.28515625" customWidth="1"/>
    <col min="4867" max="4868" width="13.28515625" customWidth="1"/>
    <col min="4870" max="4871" width="10" customWidth="1"/>
    <col min="4872" max="4872" width="13.85546875" customWidth="1"/>
    <col min="4873" max="4873" width="14" customWidth="1"/>
    <col min="4875" max="4875" width="11.85546875" customWidth="1"/>
    <col min="5121" max="5121" width="18.42578125" customWidth="1"/>
    <col min="5122" max="5122" width="11.28515625" customWidth="1"/>
    <col min="5123" max="5124" width="13.28515625" customWidth="1"/>
    <col min="5126" max="5127" width="10" customWidth="1"/>
    <col min="5128" max="5128" width="13.85546875" customWidth="1"/>
    <col min="5129" max="5129" width="14" customWidth="1"/>
    <col min="5131" max="5131" width="11.85546875" customWidth="1"/>
    <col min="5377" max="5377" width="18.42578125" customWidth="1"/>
    <col min="5378" max="5378" width="11.28515625" customWidth="1"/>
    <col min="5379" max="5380" width="13.28515625" customWidth="1"/>
    <col min="5382" max="5383" width="10" customWidth="1"/>
    <col min="5384" max="5384" width="13.85546875" customWidth="1"/>
    <col min="5385" max="5385" width="14" customWidth="1"/>
    <col min="5387" max="5387" width="11.85546875" customWidth="1"/>
    <col min="5633" max="5633" width="18.42578125" customWidth="1"/>
    <col min="5634" max="5634" width="11.28515625" customWidth="1"/>
    <col min="5635" max="5636" width="13.28515625" customWidth="1"/>
    <col min="5638" max="5639" width="10" customWidth="1"/>
    <col min="5640" max="5640" width="13.85546875" customWidth="1"/>
    <col min="5641" max="5641" width="14" customWidth="1"/>
    <col min="5643" max="5643" width="11.85546875" customWidth="1"/>
    <col min="5889" max="5889" width="18.42578125" customWidth="1"/>
    <col min="5890" max="5890" width="11.28515625" customWidth="1"/>
    <col min="5891" max="5892" width="13.28515625" customWidth="1"/>
    <col min="5894" max="5895" width="10" customWidth="1"/>
    <col min="5896" max="5896" width="13.85546875" customWidth="1"/>
    <col min="5897" max="5897" width="14" customWidth="1"/>
    <col min="5899" max="5899" width="11.85546875" customWidth="1"/>
    <col min="6145" max="6145" width="18.42578125" customWidth="1"/>
    <col min="6146" max="6146" width="11.28515625" customWidth="1"/>
    <col min="6147" max="6148" width="13.28515625" customWidth="1"/>
    <col min="6150" max="6151" width="10" customWidth="1"/>
    <col min="6152" max="6152" width="13.85546875" customWidth="1"/>
    <col min="6153" max="6153" width="14" customWidth="1"/>
    <col min="6155" max="6155" width="11.85546875" customWidth="1"/>
    <col min="6401" max="6401" width="18.42578125" customWidth="1"/>
    <col min="6402" max="6402" width="11.28515625" customWidth="1"/>
    <col min="6403" max="6404" width="13.28515625" customWidth="1"/>
    <col min="6406" max="6407" width="10" customWidth="1"/>
    <col min="6408" max="6408" width="13.85546875" customWidth="1"/>
    <col min="6409" max="6409" width="14" customWidth="1"/>
    <col min="6411" max="6411" width="11.85546875" customWidth="1"/>
    <col min="6657" max="6657" width="18.42578125" customWidth="1"/>
    <col min="6658" max="6658" width="11.28515625" customWidth="1"/>
    <col min="6659" max="6660" width="13.28515625" customWidth="1"/>
    <col min="6662" max="6663" width="10" customWidth="1"/>
    <col min="6664" max="6664" width="13.85546875" customWidth="1"/>
    <col min="6665" max="6665" width="14" customWidth="1"/>
    <col min="6667" max="6667" width="11.85546875" customWidth="1"/>
    <col min="6913" max="6913" width="18.42578125" customWidth="1"/>
    <col min="6914" max="6914" width="11.28515625" customWidth="1"/>
    <col min="6915" max="6916" width="13.28515625" customWidth="1"/>
    <col min="6918" max="6919" width="10" customWidth="1"/>
    <col min="6920" max="6920" width="13.85546875" customWidth="1"/>
    <col min="6921" max="6921" width="14" customWidth="1"/>
    <col min="6923" max="6923" width="11.85546875" customWidth="1"/>
    <col min="7169" max="7169" width="18.42578125" customWidth="1"/>
    <col min="7170" max="7170" width="11.28515625" customWidth="1"/>
    <col min="7171" max="7172" width="13.28515625" customWidth="1"/>
    <col min="7174" max="7175" width="10" customWidth="1"/>
    <col min="7176" max="7176" width="13.85546875" customWidth="1"/>
    <col min="7177" max="7177" width="14" customWidth="1"/>
    <col min="7179" max="7179" width="11.85546875" customWidth="1"/>
    <col min="7425" max="7425" width="18.42578125" customWidth="1"/>
    <col min="7426" max="7426" width="11.28515625" customWidth="1"/>
    <col min="7427" max="7428" width="13.28515625" customWidth="1"/>
    <col min="7430" max="7431" width="10" customWidth="1"/>
    <col min="7432" max="7432" width="13.85546875" customWidth="1"/>
    <col min="7433" max="7433" width="14" customWidth="1"/>
    <col min="7435" max="7435" width="11.85546875" customWidth="1"/>
    <col min="7681" max="7681" width="18.42578125" customWidth="1"/>
    <col min="7682" max="7682" width="11.28515625" customWidth="1"/>
    <col min="7683" max="7684" width="13.28515625" customWidth="1"/>
    <col min="7686" max="7687" width="10" customWidth="1"/>
    <col min="7688" max="7688" width="13.85546875" customWidth="1"/>
    <col min="7689" max="7689" width="14" customWidth="1"/>
    <col min="7691" max="7691" width="11.85546875" customWidth="1"/>
    <col min="7937" max="7937" width="18.42578125" customWidth="1"/>
    <col min="7938" max="7938" width="11.28515625" customWidth="1"/>
    <col min="7939" max="7940" width="13.28515625" customWidth="1"/>
    <col min="7942" max="7943" width="10" customWidth="1"/>
    <col min="7944" max="7944" width="13.85546875" customWidth="1"/>
    <col min="7945" max="7945" width="14" customWidth="1"/>
    <col min="7947" max="7947" width="11.85546875" customWidth="1"/>
    <col min="8193" max="8193" width="18.42578125" customWidth="1"/>
    <col min="8194" max="8194" width="11.28515625" customWidth="1"/>
    <col min="8195" max="8196" width="13.28515625" customWidth="1"/>
    <col min="8198" max="8199" width="10" customWidth="1"/>
    <col min="8200" max="8200" width="13.85546875" customWidth="1"/>
    <col min="8201" max="8201" width="14" customWidth="1"/>
    <col min="8203" max="8203" width="11.85546875" customWidth="1"/>
    <col min="8449" max="8449" width="18.42578125" customWidth="1"/>
    <col min="8450" max="8450" width="11.28515625" customWidth="1"/>
    <col min="8451" max="8452" width="13.28515625" customWidth="1"/>
    <col min="8454" max="8455" width="10" customWidth="1"/>
    <col min="8456" max="8456" width="13.85546875" customWidth="1"/>
    <col min="8457" max="8457" width="14" customWidth="1"/>
    <col min="8459" max="8459" width="11.85546875" customWidth="1"/>
    <col min="8705" max="8705" width="18.42578125" customWidth="1"/>
    <col min="8706" max="8706" width="11.28515625" customWidth="1"/>
    <col min="8707" max="8708" width="13.28515625" customWidth="1"/>
    <col min="8710" max="8711" width="10" customWidth="1"/>
    <col min="8712" max="8712" width="13.85546875" customWidth="1"/>
    <col min="8713" max="8713" width="14" customWidth="1"/>
    <col min="8715" max="8715" width="11.85546875" customWidth="1"/>
    <col min="8961" max="8961" width="18.42578125" customWidth="1"/>
    <col min="8962" max="8962" width="11.28515625" customWidth="1"/>
    <col min="8963" max="8964" width="13.28515625" customWidth="1"/>
    <col min="8966" max="8967" width="10" customWidth="1"/>
    <col min="8968" max="8968" width="13.85546875" customWidth="1"/>
    <col min="8969" max="8969" width="14" customWidth="1"/>
    <col min="8971" max="8971" width="11.85546875" customWidth="1"/>
    <col min="9217" max="9217" width="18.42578125" customWidth="1"/>
    <col min="9218" max="9218" width="11.28515625" customWidth="1"/>
    <col min="9219" max="9220" width="13.28515625" customWidth="1"/>
    <col min="9222" max="9223" width="10" customWidth="1"/>
    <col min="9224" max="9224" width="13.85546875" customWidth="1"/>
    <col min="9225" max="9225" width="14" customWidth="1"/>
    <col min="9227" max="9227" width="11.85546875" customWidth="1"/>
    <col min="9473" max="9473" width="18.42578125" customWidth="1"/>
    <col min="9474" max="9474" width="11.28515625" customWidth="1"/>
    <col min="9475" max="9476" width="13.28515625" customWidth="1"/>
    <col min="9478" max="9479" width="10" customWidth="1"/>
    <col min="9480" max="9480" width="13.85546875" customWidth="1"/>
    <col min="9481" max="9481" width="14" customWidth="1"/>
    <col min="9483" max="9483" width="11.85546875" customWidth="1"/>
    <col min="9729" max="9729" width="18.42578125" customWidth="1"/>
    <col min="9730" max="9730" width="11.28515625" customWidth="1"/>
    <col min="9731" max="9732" width="13.28515625" customWidth="1"/>
    <col min="9734" max="9735" width="10" customWidth="1"/>
    <col min="9736" max="9736" width="13.85546875" customWidth="1"/>
    <col min="9737" max="9737" width="14" customWidth="1"/>
    <col min="9739" max="9739" width="11.85546875" customWidth="1"/>
    <col min="9985" max="9985" width="18.42578125" customWidth="1"/>
    <col min="9986" max="9986" width="11.28515625" customWidth="1"/>
    <col min="9987" max="9988" width="13.28515625" customWidth="1"/>
    <col min="9990" max="9991" width="10" customWidth="1"/>
    <col min="9992" max="9992" width="13.85546875" customWidth="1"/>
    <col min="9993" max="9993" width="14" customWidth="1"/>
    <col min="9995" max="9995" width="11.85546875" customWidth="1"/>
    <col min="10241" max="10241" width="18.42578125" customWidth="1"/>
    <col min="10242" max="10242" width="11.28515625" customWidth="1"/>
    <col min="10243" max="10244" width="13.28515625" customWidth="1"/>
    <col min="10246" max="10247" width="10" customWidth="1"/>
    <col min="10248" max="10248" width="13.85546875" customWidth="1"/>
    <col min="10249" max="10249" width="14" customWidth="1"/>
    <col min="10251" max="10251" width="11.85546875" customWidth="1"/>
    <col min="10497" max="10497" width="18.42578125" customWidth="1"/>
    <col min="10498" max="10498" width="11.28515625" customWidth="1"/>
    <col min="10499" max="10500" width="13.28515625" customWidth="1"/>
    <col min="10502" max="10503" width="10" customWidth="1"/>
    <col min="10504" max="10504" width="13.85546875" customWidth="1"/>
    <col min="10505" max="10505" width="14" customWidth="1"/>
    <col min="10507" max="10507" width="11.85546875" customWidth="1"/>
    <col min="10753" max="10753" width="18.42578125" customWidth="1"/>
    <col min="10754" max="10754" width="11.28515625" customWidth="1"/>
    <col min="10755" max="10756" width="13.28515625" customWidth="1"/>
    <col min="10758" max="10759" width="10" customWidth="1"/>
    <col min="10760" max="10760" width="13.85546875" customWidth="1"/>
    <col min="10761" max="10761" width="14" customWidth="1"/>
    <col min="10763" max="10763" width="11.85546875" customWidth="1"/>
    <col min="11009" max="11009" width="18.42578125" customWidth="1"/>
    <col min="11010" max="11010" width="11.28515625" customWidth="1"/>
    <col min="11011" max="11012" width="13.28515625" customWidth="1"/>
    <col min="11014" max="11015" width="10" customWidth="1"/>
    <col min="11016" max="11016" width="13.85546875" customWidth="1"/>
    <col min="11017" max="11017" width="14" customWidth="1"/>
    <col min="11019" max="11019" width="11.85546875" customWidth="1"/>
    <col min="11265" max="11265" width="18.42578125" customWidth="1"/>
    <col min="11266" max="11266" width="11.28515625" customWidth="1"/>
    <col min="11267" max="11268" width="13.28515625" customWidth="1"/>
    <col min="11270" max="11271" width="10" customWidth="1"/>
    <col min="11272" max="11272" width="13.85546875" customWidth="1"/>
    <col min="11273" max="11273" width="14" customWidth="1"/>
    <col min="11275" max="11275" width="11.85546875" customWidth="1"/>
    <col min="11521" max="11521" width="18.42578125" customWidth="1"/>
    <col min="11522" max="11522" width="11.28515625" customWidth="1"/>
    <col min="11523" max="11524" width="13.28515625" customWidth="1"/>
    <col min="11526" max="11527" width="10" customWidth="1"/>
    <col min="11528" max="11528" width="13.85546875" customWidth="1"/>
    <col min="11529" max="11529" width="14" customWidth="1"/>
    <col min="11531" max="11531" width="11.85546875" customWidth="1"/>
    <col min="11777" max="11777" width="18.42578125" customWidth="1"/>
    <col min="11778" max="11778" width="11.28515625" customWidth="1"/>
    <col min="11779" max="11780" width="13.28515625" customWidth="1"/>
    <col min="11782" max="11783" width="10" customWidth="1"/>
    <col min="11784" max="11784" width="13.85546875" customWidth="1"/>
    <col min="11785" max="11785" width="14" customWidth="1"/>
    <col min="11787" max="11787" width="11.85546875" customWidth="1"/>
    <col min="12033" max="12033" width="18.42578125" customWidth="1"/>
    <col min="12034" max="12034" width="11.28515625" customWidth="1"/>
    <col min="12035" max="12036" width="13.28515625" customWidth="1"/>
    <col min="12038" max="12039" width="10" customWidth="1"/>
    <col min="12040" max="12040" width="13.85546875" customWidth="1"/>
    <col min="12041" max="12041" width="14" customWidth="1"/>
    <col min="12043" max="12043" width="11.85546875" customWidth="1"/>
    <col min="12289" max="12289" width="18.42578125" customWidth="1"/>
    <col min="12290" max="12290" width="11.28515625" customWidth="1"/>
    <col min="12291" max="12292" width="13.28515625" customWidth="1"/>
    <col min="12294" max="12295" width="10" customWidth="1"/>
    <col min="12296" max="12296" width="13.85546875" customWidth="1"/>
    <col min="12297" max="12297" width="14" customWidth="1"/>
    <col min="12299" max="12299" width="11.85546875" customWidth="1"/>
    <col min="12545" max="12545" width="18.42578125" customWidth="1"/>
    <col min="12546" max="12546" width="11.28515625" customWidth="1"/>
    <col min="12547" max="12548" width="13.28515625" customWidth="1"/>
    <col min="12550" max="12551" width="10" customWidth="1"/>
    <col min="12552" max="12552" width="13.85546875" customWidth="1"/>
    <col min="12553" max="12553" width="14" customWidth="1"/>
    <col min="12555" max="12555" width="11.85546875" customWidth="1"/>
    <col min="12801" max="12801" width="18.42578125" customWidth="1"/>
    <col min="12802" max="12802" width="11.28515625" customWidth="1"/>
    <col min="12803" max="12804" width="13.28515625" customWidth="1"/>
    <col min="12806" max="12807" width="10" customWidth="1"/>
    <col min="12808" max="12808" width="13.85546875" customWidth="1"/>
    <col min="12809" max="12809" width="14" customWidth="1"/>
    <col min="12811" max="12811" width="11.85546875" customWidth="1"/>
    <col min="13057" max="13057" width="18.42578125" customWidth="1"/>
    <col min="13058" max="13058" width="11.28515625" customWidth="1"/>
    <col min="13059" max="13060" width="13.28515625" customWidth="1"/>
    <col min="13062" max="13063" width="10" customWidth="1"/>
    <col min="13064" max="13064" width="13.85546875" customWidth="1"/>
    <col min="13065" max="13065" width="14" customWidth="1"/>
    <col min="13067" max="13067" width="11.85546875" customWidth="1"/>
    <col min="13313" max="13313" width="18.42578125" customWidth="1"/>
    <col min="13314" max="13314" width="11.28515625" customWidth="1"/>
    <col min="13315" max="13316" width="13.28515625" customWidth="1"/>
    <col min="13318" max="13319" width="10" customWidth="1"/>
    <col min="13320" max="13320" width="13.85546875" customWidth="1"/>
    <col min="13321" max="13321" width="14" customWidth="1"/>
    <col min="13323" max="13323" width="11.85546875" customWidth="1"/>
    <col min="13569" max="13569" width="18.42578125" customWidth="1"/>
    <col min="13570" max="13570" width="11.28515625" customWidth="1"/>
    <col min="13571" max="13572" width="13.28515625" customWidth="1"/>
    <col min="13574" max="13575" width="10" customWidth="1"/>
    <col min="13576" max="13576" width="13.85546875" customWidth="1"/>
    <col min="13577" max="13577" width="14" customWidth="1"/>
    <col min="13579" max="13579" width="11.85546875" customWidth="1"/>
    <col min="13825" max="13825" width="18.42578125" customWidth="1"/>
    <col min="13826" max="13826" width="11.28515625" customWidth="1"/>
    <col min="13827" max="13828" width="13.28515625" customWidth="1"/>
    <col min="13830" max="13831" width="10" customWidth="1"/>
    <col min="13832" max="13832" width="13.85546875" customWidth="1"/>
    <col min="13833" max="13833" width="14" customWidth="1"/>
    <col min="13835" max="13835" width="11.85546875" customWidth="1"/>
    <col min="14081" max="14081" width="18.42578125" customWidth="1"/>
    <col min="14082" max="14082" width="11.28515625" customWidth="1"/>
    <col min="14083" max="14084" width="13.28515625" customWidth="1"/>
    <col min="14086" max="14087" width="10" customWidth="1"/>
    <col min="14088" max="14088" width="13.85546875" customWidth="1"/>
    <col min="14089" max="14089" width="14" customWidth="1"/>
    <col min="14091" max="14091" width="11.85546875" customWidth="1"/>
    <col min="14337" max="14337" width="18.42578125" customWidth="1"/>
    <col min="14338" max="14338" width="11.28515625" customWidth="1"/>
    <col min="14339" max="14340" width="13.28515625" customWidth="1"/>
    <col min="14342" max="14343" width="10" customWidth="1"/>
    <col min="14344" max="14344" width="13.85546875" customWidth="1"/>
    <col min="14345" max="14345" width="14" customWidth="1"/>
    <col min="14347" max="14347" width="11.85546875" customWidth="1"/>
    <col min="14593" max="14593" width="18.42578125" customWidth="1"/>
    <col min="14594" max="14594" width="11.28515625" customWidth="1"/>
    <col min="14595" max="14596" width="13.28515625" customWidth="1"/>
    <col min="14598" max="14599" width="10" customWidth="1"/>
    <col min="14600" max="14600" width="13.85546875" customWidth="1"/>
    <col min="14601" max="14601" width="14" customWidth="1"/>
    <col min="14603" max="14603" width="11.85546875" customWidth="1"/>
    <col min="14849" max="14849" width="18.42578125" customWidth="1"/>
    <col min="14850" max="14850" width="11.28515625" customWidth="1"/>
    <col min="14851" max="14852" width="13.28515625" customWidth="1"/>
    <col min="14854" max="14855" width="10" customWidth="1"/>
    <col min="14856" max="14856" width="13.85546875" customWidth="1"/>
    <col min="14857" max="14857" width="14" customWidth="1"/>
    <col min="14859" max="14859" width="11.85546875" customWidth="1"/>
    <col min="15105" max="15105" width="18.42578125" customWidth="1"/>
    <col min="15106" max="15106" width="11.28515625" customWidth="1"/>
    <col min="15107" max="15108" width="13.28515625" customWidth="1"/>
    <col min="15110" max="15111" width="10" customWidth="1"/>
    <col min="15112" max="15112" width="13.85546875" customWidth="1"/>
    <col min="15113" max="15113" width="14" customWidth="1"/>
    <col min="15115" max="15115" width="11.85546875" customWidth="1"/>
    <col min="15361" max="15361" width="18.42578125" customWidth="1"/>
    <col min="15362" max="15362" width="11.28515625" customWidth="1"/>
    <col min="15363" max="15364" width="13.28515625" customWidth="1"/>
    <col min="15366" max="15367" width="10" customWidth="1"/>
    <col min="15368" max="15368" width="13.85546875" customWidth="1"/>
    <col min="15369" max="15369" width="14" customWidth="1"/>
    <col min="15371" max="15371" width="11.85546875" customWidth="1"/>
    <col min="15617" max="15617" width="18.42578125" customWidth="1"/>
    <col min="15618" max="15618" width="11.28515625" customWidth="1"/>
    <col min="15619" max="15620" width="13.28515625" customWidth="1"/>
    <col min="15622" max="15623" width="10" customWidth="1"/>
    <col min="15624" max="15624" width="13.85546875" customWidth="1"/>
    <col min="15625" max="15625" width="14" customWidth="1"/>
    <col min="15627" max="15627" width="11.85546875" customWidth="1"/>
    <col min="15873" max="15873" width="18.42578125" customWidth="1"/>
    <col min="15874" max="15874" width="11.28515625" customWidth="1"/>
    <col min="15875" max="15876" width="13.28515625" customWidth="1"/>
    <col min="15878" max="15879" width="10" customWidth="1"/>
    <col min="15880" max="15880" width="13.85546875" customWidth="1"/>
    <col min="15881" max="15881" width="14" customWidth="1"/>
    <col min="15883" max="15883" width="11.85546875" customWidth="1"/>
    <col min="16129" max="16129" width="18.42578125" customWidth="1"/>
    <col min="16130" max="16130" width="11.28515625" customWidth="1"/>
    <col min="16131" max="16132" width="13.28515625" customWidth="1"/>
    <col min="16134" max="16135" width="10" customWidth="1"/>
    <col min="16136" max="16136" width="13.85546875" customWidth="1"/>
    <col min="16137" max="16137" width="14" customWidth="1"/>
    <col min="16139" max="16139" width="11.85546875" customWidth="1"/>
  </cols>
  <sheetData>
    <row r="8" spans="1:7" x14ac:dyDescent="0.2">
      <c r="A8" s="36" t="s">
        <v>104</v>
      </c>
      <c r="E8" s="112" t="s">
        <v>105</v>
      </c>
    </row>
    <row r="9" spans="1:7" x14ac:dyDescent="0.2">
      <c r="E9" s="112"/>
    </row>
    <row r="10" spans="1:7" ht="14.25" x14ac:dyDescent="0.25">
      <c r="A10" s="111" t="s">
        <v>119</v>
      </c>
      <c r="E10" s="112" t="s">
        <v>121</v>
      </c>
      <c r="F10" s="37"/>
      <c r="G10" s="38"/>
    </row>
    <row r="11" spans="1:7" ht="20.25" customHeight="1" x14ac:dyDescent="0.25">
      <c r="A11" s="36" t="s">
        <v>118</v>
      </c>
      <c r="E11" s="113"/>
    </row>
    <row r="12" spans="1:7" x14ac:dyDescent="0.2">
      <c r="A12" s="34" t="s">
        <v>106</v>
      </c>
    </row>
    <row r="13" spans="1:7" ht="15.75" x14ac:dyDescent="0.3">
      <c r="E13" s="34" t="s">
        <v>73</v>
      </c>
    </row>
    <row r="15" spans="1:7" ht="15" x14ac:dyDescent="0.2">
      <c r="E15" s="114" t="s">
        <v>74</v>
      </c>
    </row>
    <row r="16" spans="1:7" ht="14.25" x14ac:dyDescent="0.25">
      <c r="A16" s="36" t="s">
        <v>117</v>
      </c>
    </row>
    <row r="17" spans="1:6" ht="18.75" x14ac:dyDescent="0.35">
      <c r="E17" s="115" t="s">
        <v>122</v>
      </c>
      <c r="F17" s="39"/>
    </row>
    <row r="23" spans="1:6" ht="15.75" x14ac:dyDescent="0.25">
      <c r="E23" s="115" t="s">
        <v>76</v>
      </c>
    </row>
    <row r="24" spans="1:6" ht="15.75" x14ac:dyDescent="0.3">
      <c r="A24" s="108" t="s">
        <v>120</v>
      </c>
    </row>
  </sheetData>
  <pageMargins left="0.7" right="0.7" top="0.75" bottom="0.75" header="0.3" footer="0.3"/>
  <drawing r:id="rId1"/>
  <legacyDrawing r:id="rId2"/>
  <oleObjects>
    <mc:AlternateContent xmlns:mc="http://schemas.openxmlformats.org/markup-compatibility/2006">
      <mc:Choice Requires="x14">
        <oleObject progId="Equation.3" shapeId="245761" r:id="rId3">
          <objectPr defaultSize="0" autoPict="0" r:id="rId4">
            <anchor moveWithCells="1">
              <from>
                <xdr:col>0</xdr:col>
                <xdr:colOff>142875</xdr:colOff>
                <xdr:row>12</xdr:row>
                <xdr:rowOff>28575</xdr:rowOff>
              </from>
              <to>
                <xdr:col>2</xdr:col>
                <xdr:colOff>704850</xdr:colOff>
                <xdr:row>14</xdr:row>
                <xdr:rowOff>38100</xdr:rowOff>
              </to>
            </anchor>
          </objectPr>
        </oleObject>
      </mc:Choice>
      <mc:Fallback>
        <oleObject progId="Equation.3" shapeId="245761" r:id="rId3"/>
      </mc:Fallback>
    </mc:AlternateContent>
    <mc:AlternateContent xmlns:mc="http://schemas.openxmlformats.org/markup-compatibility/2006">
      <mc:Choice Requires="x14">
        <oleObject progId="Equation.3" shapeId="245762" r:id="rId5">
          <objectPr defaultSize="0" autoPict="0" r:id="rId6">
            <anchor moveWithCells="1">
              <from>
                <xdr:col>4</xdr:col>
                <xdr:colOff>523875</xdr:colOff>
                <xdr:row>11</xdr:row>
                <xdr:rowOff>57150</xdr:rowOff>
              </from>
              <to>
                <xdr:col>9</xdr:col>
                <xdr:colOff>361950</xdr:colOff>
                <xdr:row>13</xdr:row>
                <xdr:rowOff>85725</xdr:rowOff>
              </to>
            </anchor>
          </objectPr>
        </oleObject>
      </mc:Choice>
      <mc:Fallback>
        <oleObject progId="Equation.3" shapeId="245762" r:id="rId5"/>
      </mc:Fallback>
    </mc:AlternateContent>
    <mc:AlternateContent xmlns:mc="http://schemas.openxmlformats.org/markup-compatibility/2006">
      <mc:Choice Requires="x14">
        <oleObject progId="Equation.3" shapeId="245763" r:id="rId7">
          <objectPr defaultSize="0" autoPict="0" r:id="rId8">
            <anchor moveWithCells="1">
              <from>
                <xdr:col>2</xdr:col>
                <xdr:colOff>695325</xdr:colOff>
                <xdr:row>12</xdr:row>
                <xdr:rowOff>85725</xdr:rowOff>
              </from>
              <to>
                <xdr:col>3</xdr:col>
                <xdr:colOff>419100</xdr:colOff>
                <xdr:row>13</xdr:row>
                <xdr:rowOff>114300</xdr:rowOff>
              </to>
            </anchor>
          </objectPr>
        </oleObject>
      </mc:Choice>
      <mc:Fallback>
        <oleObject progId="Equation.3" shapeId="245763" r:id="rId7"/>
      </mc:Fallback>
    </mc:AlternateContent>
    <mc:AlternateContent xmlns:mc="http://schemas.openxmlformats.org/markup-compatibility/2006">
      <mc:Choice Requires="x14">
        <oleObject progId="Equation.3" shapeId="245764" r:id="rId9">
          <objectPr defaultSize="0" r:id="rId10">
            <anchor moveWithCells="1">
              <from>
                <xdr:col>4</xdr:col>
                <xdr:colOff>419100</xdr:colOff>
                <xdr:row>13</xdr:row>
                <xdr:rowOff>152400</xdr:rowOff>
              </from>
              <to>
                <xdr:col>7</xdr:col>
                <xdr:colOff>238125</xdr:colOff>
                <xdr:row>15</xdr:row>
                <xdr:rowOff>95250</xdr:rowOff>
              </to>
            </anchor>
          </objectPr>
        </oleObject>
      </mc:Choice>
      <mc:Fallback>
        <oleObject progId="Equation.3" shapeId="245764" r:id="rId9"/>
      </mc:Fallback>
    </mc:AlternateContent>
    <mc:AlternateContent xmlns:mc="http://schemas.openxmlformats.org/markup-compatibility/2006">
      <mc:Choice Requires="x14">
        <oleObject progId="Equation.3" shapeId="245765" r:id="rId11">
          <objectPr defaultSize="0" autoPict="0" r:id="rId12">
            <anchor moveWithCells="1">
              <from>
                <xdr:col>0</xdr:col>
                <xdr:colOff>57150</xdr:colOff>
                <xdr:row>10</xdr:row>
                <xdr:rowOff>28575</xdr:rowOff>
              </from>
              <to>
                <xdr:col>0</xdr:col>
                <xdr:colOff>666750</xdr:colOff>
                <xdr:row>11</xdr:row>
                <xdr:rowOff>0</xdr:rowOff>
              </to>
            </anchor>
          </objectPr>
        </oleObject>
      </mc:Choice>
      <mc:Fallback>
        <oleObject progId="Equation.3" shapeId="245765" r:id="rId1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8"/>
  <sheetViews>
    <sheetView workbookViewId="0">
      <selection activeCell="Q19" sqref="Q19"/>
    </sheetView>
  </sheetViews>
  <sheetFormatPr defaultRowHeight="12.75" x14ac:dyDescent="0.2"/>
  <cols>
    <col min="1" max="1" width="4.7109375" style="35" customWidth="1"/>
    <col min="2" max="2" width="10.7109375" style="35" customWidth="1"/>
    <col min="3" max="3" width="7" style="35" customWidth="1"/>
    <col min="4" max="4" width="7.140625" style="35" customWidth="1"/>
    <col min="5" max="5" width="2.7109375" style="35" customWidth="1"/>
    <col min="6" max="6" width="9.140625" style="35"/>
    <col min="7" max="7" width="7.28515625" style="35" customWidth="1"/>
    <col min="8" max="8" width="12.140625" style="35" customWidth="1"/>
    <col min="9" max="9" width="9.140625" style="35"/>
    <col min="10" max="10" width="3.85546875" style="35" customWidth="1"/>
    <col min="11" max="11" width="10.28515625" style="35" customWidth="1"/>
    <col min="12" max="12" width="3.28515625" style="35" customWidth="1"/>
    <col min="13" max="14" width="9.140625" style="35"/>
    <col min="15" max="15" width="10.140625" style="35" customWidth="1"/>
    <col min="16" max="16" width="7" style="35" customWidth="1"/>
    <col min="17" max="258" width="9.140625" style="35"/>
    <col min="259" max="259" width="4.7109375" style="35" customWidth="1"/>
    <col min="260" max="260" width="10.7109375" style="35" customWidth="1"/>
    <col min="261" max="261" width="6.5703125" style="35" customWidth="1"/>
    <col min="262" max="262" width="7.140625" style="35" customWidth="1"/>
    <col min="263" max="263" width="2.7109375" style="35" customWidth="1"/>
    <col min="264" max="264" width="9.140625" style="35"/>
    <col min="265" max="265" width="5.42578125" style="35" customWidth="1"/>
    <col min="266" max="266" width="12.140625" style="35" customWidth="1"/>
    <col min="267" max="514" width="9.140625" style="35"/>
    <col min="515" max="515" width="4.7109375" style="35" customWidth="1"/>
    <col min="516" max="516" width="10.7109375" style="35" customWidth="1"/>
    <col min="517" max="517" width="6.5703125" style="35" customWidth="1"/>
    <col min="518" max="518" width="7.140625" style="35" customWidth="1"/>
    <col min="519" max="519" width="2.7109375" style="35" customWidth="1"/>
    <col min="520" max="520" width="9.140625" style="35"/>
    <col min="521" max="521" width="5.42578125" style="35" customWidth="1"/>
    <col min="522" max="522" width="12.140625" style="35" customWidth="1"/>
    <col min="523" max="770" width="9.140625" style="35"/>
    <col min="771" max="771" width="4.7109375" style="35" customWidth="1"/>
    <col min="772" max="772" width="10.7109375" style="35" customWidth="1"/>
    <col min="773" max="773" width="6.5703125" style="35" customWidth="1"/>
    <col min="774" max="774" width="7.140625" style="35" customWidth="1"/>
    <col min="775" max="775" width="2.7109375" style="35" customWidth="1"/>
    <col min="776" max="776" width="9.140625" style="35"/>
    <col min="777" max="777" width="5.42578125" style="35" customWidth="1"/>
    <col min="778" max="778" width="12.140625" style="35" customWidth="1"/>
    <col min="779" max="1026" width="9.140625" style="35"/>
    <col min="1027" max="1027" width="4.7109375" style="35" customWidth="1"/>
    <col min="1028" max="1028" width="10.7109375" style="35" customWidth="1"/>
    <col min="1029" max="1029" width="6.5703125" style="35" customWidth="1"/>
    <col min="1030" max="1030" width="7.140625" style="35" customWidth="1"/>
    <col min="1031" max="1031" width="2.7109375" style="35" customWidth="1"/>
    <col min="1032" max="1032" width="9.140625" style="35"/>
    <col min="1033" max="1033" width="5.42578125" style="35" customWidth="1"/>
    <col min="1034" max="1034" width="12.140625" style="35" customWidth="1"/>
    <col min="1035" max="1282" width="9.140625" style="35"/>
    <col min="1283" max="1283" width="4.7109375" style="35" customWidth="1"/>
    <col min="1284" max="1284" width="10.7109375" style="35" customWidth="1"/>
    <col min="1285" max="1285" width="6.5703125" style="35" customWidth="1"/>
    <col min="1286" max="1286" width="7.140625" style="35" customWidth="1"/>
    <col min="1287" max="1287" width="2.7109375" style="35" customWidth="1"/>
    <col min="1288" max="1288" width="9.140625" style="35"/>
    <col min="1289" max="1289" width="5.42578125" style="35" customWidth="1"/>
    <col min="1290" max="1290" width="12.140625" style="35" customWidth="1"/>
    <col min="1291" max="1538" width="9.140625" style="35"/>
    <col min="1539" max="1539" width="4.7109375" style="35" customWidth="1"/>
    <col min="1540" max="1540" width="10.7109375" style="35" customWidth="1"/>
    <col min="1541" max="1541" width="6.5703125" style="35" customWidth="1"/>
    <col min="1542" max="1542" width="7.140625" style="35" customWidth="1"/>
    <col min="1543" max="1543" width="2.7109375" style="35" customWidth="1"/>
    <col min="1544" max="1544" width="9.140625" style="35"/>
    <col min="1545" max="1545" width="5.42578125" style="35" customWidth="1"/>
    <col min="1546" max="1546" width="12.140625" style="35" customWidth="1"/>
    <col min="1547" max="1794" width="9.140625" style="35"/>
    <col min="1795" max="1795" width="4.7109375" style="35" customWidth="1"/>
    <col min="1796" max="1796" width="10.7109375" style="35" customWidth="1"/>
    <col min="1797" max="1797" width="6.5703125" style="35" customWidth="1"/>
    <col min="1798" max="1798" width="7.140625" style="35" customWidth="1"/>
    <col min="1799" max="1799" width="2.7109375" style="35" customWidth="1"/>
    <col min="1800" max="1800" width="9.140625" style="35"/>
    <col min="1801" max="1801" width="5.42578125" style="35" customWidth="1"/>
    <col min="1802" max="1802" width="12.140625" style="35" customWidth="1"/>
    <col min="1803" max="2050" width="9.140625" style="35"/>
    <col min="2051" max="2051" width="4.7109375" style="35" customWidth="1"/>
    <col min="2052" max="2052" width="10.7109375" style="35" customWidth="1"/>
    <col min="2053" max="2053" width="6.5703125" style="35" customWidth="1"/>
    <col min="2054" max="2054" width="7.140625" style="35" customWidth="1"/>
    <col min="2055" max="2055" width="2.7109375" style="35" customWidth="1"/>
    <col min="2056" max="2056" width="9.140625" style="35"/>
    <col min="2057" max="2057" width="5.42578125" style="35" customWidth="1"/>
    <col min="2058" max="2058" width="12.140625" style="35" customWidth="1"/>
    <col min="2059" max="2306" width="9.140625" style="35"/>
    <col min="2307" max="2307" width="4.7109375" style="35" customWidth="1"/>
    <col min="2308" max="2308" width="10.7109375" style="35" customWidth="1"/>
    <col min="2309" max="2309" width="6.5703125" style="35" customWidth="1"/>
    <col min="2310" max="2310" width="7.140625" style="35" customWidth="1"/>
    <col min="2311" max="2311" width="2.7109375" style="35" customWidth="1"/>
    <col min="2312" max="2312" width="9.140625" style="35"/>
    <col min="2313" max="2313" width="5.42578125" style="35" customWidth="1"/>
    <col min="2314" max="2314" width="12.140625" style="35" customWidth="1"/>
    <col min="2315" max="2562" width="9.140625" style="35"/>
    <col min="2563" max="2563" width="4.7109375" style="35" customWidth="1"/>
    <col min="2564" max="2564" width="10.7109375" style="35" customWidth="1"/>
    <col min="2565" max="2565" width="6.5703125" style="35" customWidth="1"/>
    <col min="2566" max="2566" width="7.140625" style="35" customWidth="1"/>
    <col min="2567" max="2567" width="2.7109375" style="35" customWidth="1"/>
    <col min="2568" max="2568" width="9.140625" style="35"/>
    <col min="2569" max="2569" width="5.42578125" style="35" customWidth="1"/>
    <col min="2570" max="2570" width="12.140625" style="35" customWidth="1"/>
    <col min="2571" max="2818" width="9.140625" style="35"/>
    <col min="2819" max="2819" width="4.7109375" style="35" customWidth="1"/>
    <col min="2820" max="2820" width="10.7109375" style="35" customWidth="1"/>
    <col min="2821" max="2821" width="6.5703125" style="35" customWidth="1"/>
    <col min="2822" max="2822" width="7.140625" style="35" customWidth="1"/>
    <col min="2823" max="2823" width="2.7109375" style="35" customWidth="1"/>
    <col min="2824" max="2824" width="9.140625" style="35"/>
    <col min="2825" max="2825" width="5.42578125" style="35" customWidth="1"/>
    <col min="2826" max="2826" width="12.140625" style="35" customWidth="1"/>
    <col min="2827" max="3074" width="9.140625" style="35"/>
    <col min="3075" max="3075" width="4.7109375" style="35" customWidth="1"/>
    <col min="3076" max="3076" width="10.7109375" style="35" customWidth="1"/>
    <col min="3077" max="3077" width="6.5703125" style="35" customWidth="1"/>
    <col min="3078" max="3078" width="7.140625" style="35" customWidth="1"/>
    <col min="3079" max="3079" width="2.7109375" style="35" customWidth="1"/>
    <col min="3080" max="3080" width="9.140625" style="35"/>
    <col min="3081" max="3081" width="5.42578125" style="35" customWidth="1"/>
    <col min="3082" max="3082" width="12.140625" style="35" customWidth="1"/>
    <col min="3083" max="3330" width="9.140625" style="35"/>
    <col min="3331" max="3331" width="4.7109375" style="35" customWidth="1"/>
    <col min="3332" max="3332" width="10.7109375" style="35" customWidth="1"/>
    <col min="3333" max="3333" width="6.5703125" style="35" customWidth="1"/>
    <col min="3334" max="3334" width="7.140625" style="35" customWidth="1"/>
    <col min="3335" max="3335" width="2.7109375" style="35" customWidth="1"/>
    <col min="3336" max="3336" width="9.140625" style="35"/>
    <col min="3337" max="3337" width="5.42578125" style="35" customWidth="1"/>
    <col min="3338" max="3338" width="12.140625" style="35" customWidth="1"/>
    <col min="3339" max="3586" width="9.140625" style="35"/>
    <col min="3587" max="3587" width="4.7109375" style="35" customWidth="1"/>
    <col min="3588" max="3588" width="10.7109375" style="35" customWidth="1"/>
    <col min="3589" max="3589" width="6.5703125" style="35" customWidth="1"/>
    <col min="3590" max="3590" width="7.140625" style="35" customWidth="1"/>
    <col min="3591" max="3591" width="2.7109375" style="35" customWidth="1"/>
    <col min="3592" max="3592" width="9.140625" style="35"/>
    <col min="3593" max="3593" width="5.42578125" style="35" customWidth="1"/>
    <col min="3594" max="3594" width="12.140625" style="35" customWidth="1"/>
    <col min="3595" max="3842" width="9.140625" style="35"/>
    <col min="3843" max="3843" width="4.7109375" style="35" customWidth="1"/>
    <col min="3844" max="3844" width="10.7109375" style="35" customWidth="1"/>
    <col min="3845" max="3845" width="6.5703125" style="35" customWidth="1"/>
    <col min="3846" max="3846" width="7.140625" style="35" customWidth="1"/>
    <col min="3847" max="3847" width="2.7109375" style="35" customWidth="1"/>
    <col min="3848" max="3848" width="9.140625" style="35"/>
    <col min="3849" max="3849" width="5.42578125" style="35" customWidth="1"/>
    <col min="3850" max="3850" width="12.140625" style="35" customWidth="1"/>
    <col min="3851" max="4098" width="9.140625" style="35"/>
    <col min="4099" max="4099" width="4.7109375" style="35" customWidth="1"/>
    <col min="4100" max="4100" width="10.7109375" style="35" customWidth="1"/>
    <col min="4101" max="4101" width="6.5703125" style="35" customWidth="1"/>
    <col min="4102" max="4102" width="7.140625" style="35" customWidth="1"/>
    <col min="4103" max="4103" width="2.7109375" style="35" customWidth="1"/>
    <col min="4104" max="4104" width="9.140625" style="35"/>
    <col min="4105" max="4105" width="5.42578125" style="35" customWidth="1"/>
    <col min="4106" max="4106" width="12.140625" style="35" customWidth="1"/>
    <col min="4107" max="4354" width="9.140625" style="35"/>
    <col min="4355" max="4355" width="4.7109375" style="35" customWidth="1"/>
    <col min="4356" max="4356" width="10.7109375" style="35" customWidth="1"/>
    <col min="4357" max="4357" width="6.5703125" style="35" customWidth="1"/>
    <col min="4358" max="4358" width="7.140625" style="35" customWidth="1"/>
    <col min="4359" max="4359" width="2.7109375" style="35" customWidth="1"/>
    <col min="4360" max="4360" width="9.140625" style="35"/>
    <col min="4361" max="4361" width="5.42578125" style="35" customWidth="1"/>
    <col min="4362" max="4362" width="12.140625" style="35" customWidth="1"/>
    <col min="4363" max="4610" width="9.140625" style="35"/>
    <col min="4611" max="4611" width="4.7109375" style="35" customWidth="1"/>
    <col min="4612" max="4612" width="10.7109375" style="35" customWidth="1"/>
    <col min="4613" max="4613" width="6.5703125" style="35" customWidth="1"/>
    <col min="4614" max="4614" width="7.140625" style="35" customWidth="1"/>
    <col min="4615" max="4615" width="2.7109375" style="35" customWidth="1"/>
    <col min="4616" max="4616" width="9.140625" style="35"/>
    <col min="4617" max="4617" width="5.42578125" style="35" customWidth="1"/>
    <col min="4618" max="4618" width="12.140625" style="35" customWidth="1"/>
    <col min="4619" max="4866" width="9.140625" style="35"/>
    <col min="4867" max="4867" width="4.7109375" style="35" customWidth="1"/>
    <col min="4868" max="4868" width="10.7109375" style="35" customWidth="1"/>
    <col min="4869" max="4869" width="6.5703125" style="35" customWidth="1"/>
    <col min="4870" max="4870" width="7.140625" style="35" customWidth="1"/>
    <col min="4871" max="4871" width="2.7109375" style="35" customWidth="1"/>
    <col min="4872" max="4872" width="9.140625" style="35"/>
    <col min="4873" max="4873" width="5.42578125" style="35" customWidth="1"/>
    <col min="4874" max="4874" width="12.140625" style="35" customWidth="1"/>
    <col min="4875" max="5122" width="9.140625" style="35"/>
    <col min="5123" max="5123" width="4.7109375" style="35" customWidth="1"/>
    <col min="5124" max="5124" width="10.7109375" style="35" customWidth="1"/>
    <col min="5125" max="5125" width="6.5703125" style="35" customWidth="1"/>
    <col min="5126" max="5126" width="7.140625" style="35" customWidth="1"/>
    <col min="5127" max="5127" width="2.7109375" style="35" customWidth="1"/>
    <col min="5128" max="5128" width="9.140625" style="35"/>
    <col min="5129" max="5129" width="5.42578125" style="35" customWidth="1"/>
    <col min="5130" max="5130" width="12.140625" style="35" customWidth="1"/>
    <col min="5131" max="5378" width="9.140625" style="35"/>
    <col min="5379" max="5379" width="4.7109375" style="35" customWidth="1"/>
    <col min="5380" max="5380" width="10.7109375" style="35" customWidth="1"/>
    <col min="5381" max="5381" width="6.5703125" style="35" customWidth="1"/>
    <col min="5382" max="5382" width="7.140625" style="35" customWidth="1"/>
    <col min="5383" max="5383" width="2.7109375" style="35" customWidth="1"/>
    <col min="5384" max="5384" width="9.140625" style="35"/>
    <col min="5385" max="5385" width="5.42578125" style="35" customWidth="1"/>
    <col min="5386" max="5386" width="12.140625" style="35" customWidth="1"/>
    <col min="5387" max="5634" width="9.140625" style="35"/>
    <col min="5635" max="5635" width="4.7109375" style="35" customWidth="1"/>
    <col min="5636" max="5636" width="10.7109375" style="35" customWidth="1"/>
    <col min="5637" max="5637" width="6.5703125" style="35" customWidth="1"/>
    <col min="5638" max="5638" width="7.140625" style="35" customWidth="1"/>
    <col min="5639" max="5639" width="2.7109375" style="35" customWidth="1"/>
    <col min="5640" max="5640" width="9.140625" style="35"/>
    <col min="5641" max="5641" width="5.42578125" style="35" customWidth="1"/>
    <col min="5642" max="5642" width="12.140625" style="35" customWidth="1"/>
    <col min="5643" max="5890" width="9.140625" style="35"/>
    <col min="5891" max="5891" width="4.7109375" style="35" customWidth="1"/>
    <col min="5892" max="5892" width="10.7109375" style="35" customWidth="1"/>
    <col min="5893" max="5893" width="6.5703125" style="35" customWidth="1"/>
    <col min="5894" max="5894" width="7.140625" style="35" customWidth="1"/>
    <col min="5895" max="5895" width="2.7109375" style="35" customWidth="1"/>
    <col min="5896" max="5896" width="9.140625" style="35"/>
    <col min="5897" max="5897" width="5.42578125" style="35" customWidth="1"/>
    <col min="5898" max="5898" width="12.140625" style="35" customWidth="1"/>
    <col min="5899" max="6146" width="9.140625" style="35"/>
    <col min="6147" max="6147" width="4.7109375" style="35" customWidth="1"/>
    <col min="6148" max="6148" width="10.7109375" style="35" customWidth="1"/>
    <col min="6149" max="6149" width="6.5703125" style="35" customWidth="1"/>
    <col min="6150" max="6150" width="7.140625" style="35" customWidth="1"/>
    <col min="6151" max="6151" width="2.7109375" style="35" customWidth="1"/>
    <col min="6152" max="6152" width="9.140625" style="35"/>
    <col min="6153" max="6153" width="5.42578125" style="35" customWidth="1"/>
    <col min="6154" max="6154" width="12.140625" style="35" customWidth="1"/>
    <col min="6155" max="6402" width="9.140625" style="35"/>
    <col min="6403" max="6403" width="4.7109375" style="35" customWidth="1"/>
    <col min="6404" max="6404" width="10.7109375" style="35" customWidth="1"/>
    <col min="6405" max="6405" width="6.5703125" style="35" customWidth="1"/>
    <col min="6406" max="6406" width="7.140625" style="35" customWidth="1"/>
    <col min="6407" max="6407" width="2.7109375" style="35" customWidth="1"/>
    <col min="6408" max="6408" width="9.140625" style="35"/>
    <col min="6409" max="6409" width="5.42578125" style="35" customWidth="1"/>
    <col min="6410" max="6410" width="12.140625" style="35" customWidth="1"/>
    <col min="6411" max="6658" width="9.140625" style="35"/>
    <col min="6659" max="6659" width="4.7109375" style="35" customWidth="1"/>
    <col min="6660" max="6660" width="10.7109375" style="35" customWidth="1"/>
    <col min="6661" max="6661" width="6.5703125" style="35" customWidth="1"/>
    <col min="6662" max="6662" width="7.140625" style="35" customWidth="1"/>
    <col min="6663" max="6663" width="2.7109375" style="35" customWidth="1"/>
    <col min="6664" max="6664" width="9.140625" style="35"/>
    <col min="6665" max="6665" width="5.42578125" style="35" customWidth="1"/>
    <col min="6666" max="6666" width="12.140625" style="35" customWidth="1"/>
    <col min="6667" max="6914" width="9.140625" style="35"/>
    <col min="6915" max="6915" width="4.7109375" style="35" customWidth="1"/>
    <col min="6916" max="6916" width="10.7109375" style="35" customWidth="1"/>
    <col min="6917" max="6917" width="6.5703125" style="35" customWidth="1"/>
    <col min="6918" max="6918" width="7.140625" style="35" customWidth="1"/>
    <col min="6919" max="6919" width="2.7109375" style="35" customWidth="1"/>
    <col min="6920" max="6920" width="9.140625" style="35"/>
    <col min="6921" max="6921" width="5.42578125" style="35" customWidth="1"/>
    <col min="6922" max="6922" width="12.140625" style="35" customWidth="1"/>
    <col min="6923" max="7170" width="9.140625" style="35"/>
    <col min="7171" max="7171" width="4.7109375" style="35" customWidth="1"/>
    <col min="7172" max="7172" width="10.7109375" style="35" customWidth="1"/>
    <col min="7173" max="7173" width="6.5703125" style="35" customWidth="1"/>
    <col min="7174" max="7174" width="7.140625" style="35" customWidth="1"/>
    <col min="7175" max="7175" width="2.7109375" style="35" customWidth="1"/>
    <col min="7176" max="7176" width="9.140625" style="35"/>
    <col min="7177" max="7177" width="5.42578125" style="35" customWidth="1"/>
    <col min="7178" max="7178" width="12.140625" style="35" customWidth="1"/>
    <col min="7179" max="7426" width="9.140625" style="35"/>
    <col min="7427" max="7427" width="4.7109375" style="35" customWidth="1"/>
    <col min="7428" max="7428" width="10.7109375" style="35" customWidth="1"/>
    <col min="7429" max="7429" width="6.5703125" style="35" customWidth="1"/>
    <col min="7430" max="7430" width="7.140625" style="35" customWidth="1"/>
    <col min="7431" max="7431" width="2.7109375" style="35" customWidth="1"/>
    <col min="7432" max="7432" width="9.140625" style="35"/>
    <col min="7433" max="7433" width="5.42578125" style="35" customWidth="1"/>
    <col min="7434" max="7434" width="12.140625" style="35" customWidth="1"/>
    <col min="7435" max="7682" width="9.140625" style="35"/>
    <col min="7683" max="7683" width="4.7109375" style="35" customWidth="1"/>
    <col min="7684" max="7684" width="10.7109375" style="35" customWidth="1"/>
    <col min="7685" max="7685" width="6.5703125" style="35" customWidth="1"/>
    <col min="7686" max="7686" width="7.140625" style="35" customWidth="1"/>
    <col min="7687" max="7687" width="2.7109375" style="35" customWidth="1"/>
    <col min="7688" max="7688" width="9.140625" style="35"/>
    <col min="7689" max="7689" width="5.42578125" style="35" customWidth="1"/>
    <col min="7690" max="7690" width="12.140625" style="35" customWidth="1"/>
    <col min="7691" max="7938" width="9.140625" style="35"/>
    <col min="7939" max="7939" width="4.7109375" style="35" customWidth="1"/>
    <col min="7940" max="7940" width="10.7109375" style="35" customWidth="1"/>
    <col min="7941" max="7941" width="6.5703125" style="35" customWidth="1"/>
    <col min="7942" max="7942" width="7.140625" style="35" customWidth="1"/>
    <col min="7943" max="7943" width="2.7109375" style="35" customWidth="1"/>
    <col min="7944" max="7944" width="9.140625" style="35"/>
    <col min="7945" max="7945" width="5.42578125" style="35" customWidth="1"/>
    <col min="7946" max="7946" width="12.140625" style="35" customWidth="1"/>
    <col min="7947" max="8194" width="9.140625" style="35"/>
    <col min="8195" max="8195" width="4.7109375" style="35" customWidth="1"/>
    <col min="8196" max="8196" width="10.7109375" style="35" customWidth="1"/>
    <col min="8197" max="8197" width="6.5703125" style="35" customWidth="1"/>
    <col min="8198" max="8198" width="7.140625" style="35" customWidth="1"/>
    <col min="8199" max="8199" width="2.7109375" style="35" customWidth="1"/>
    <col min="8200" max="8200" width="9.140625" style="35"/>
    <col min="8201" max="8201" width="5.42578125" style="35" customWidth="1"/>
    <col min="8202" max="8202" width="12.140625" style="35" customWidth="1"/>
    <col min="8203" max="8450" width="9.140625" style="35"/>
    <col min="8451" max="8451" width="4.7109375" style="35" customWidth="1"/>
    <col min="8452" max="8452" width="10.7109375" style="35" customWidth="1"/>
    <col min="8453" max="8453" width="6.5703125" style="35" customWidth="1"/>
    <col min="8454" max="8454" width="7.140625" style="35" customWidth="1"/>
    <col min="8455" max="8455" width="2.7109375" style="35" customWidth="1"/>
    <col min="8456" max="8456" width="9.140625" style="35"/>
    <col min="8457" max="8457" width="5.42578125" style="35" customWidth="1"/>
    <col min="8458" max="8458" width="12.140625" style="35" customWidth="1"/>
    <col min="8459" max="8706" width="9.140625" style="35"/>
    <col min="8707" max="8707" width="4.7109375" style="35" customWidth="1"/>
    <col min="8708" max="8708" width="10.7109375" style="35" customWidth="1"/>
    <col min="8709" max="8709" width="6.5703125" style="35" customWidth="1"/>
    <col min="8710" max="8710" width="7.140625" style="35" customWidth="1"/>
    <col min="8711" max="8711" width="2.7109375" style="35" customWidth="1"/>
    <col min="8712" max="8712" width="9.140625" style="35"/>
    <col min="8713" max="8713" width="5.42578125" style="35" customWidth="1"/>
    <col min="8714" max="8714" width="12.140625" style="35" customWidth="1"/>
    <col min="8715" max="8962" width="9.140625" style="35"/>
    <col min="8963" max="8963" width="4.7109375" style="35" customWidth="1"/>
    <col min="8964" max="8964" width="10.7109375" style="35" customWidth="1"/>
    <col min="8965" max="8965" width="6.5703125" style="35" customWidth="1"/>
    <col min="8966" max="8966" width="7.140625" style="35" customWidth="1"/>
    <col min="8967" max="8967" width="2.7109375" style="35" customWidth="1"/>
    <col min="8968" max="8968" width="9.140625" style="35"/>
    <col min="8969" max="8969" width="5.42578125" style="35" customWidth="1"/>
    <col min="8970" max="8970" width="12.140625" style="35" customWidth="1"/>
    <col min="8971" max="9218" width="9.140625" style="35"/>
    <col min="9219" max="9219" width="4.7109375" style="35" customWidth="1"/>
    <col min="9220" max="9220" width="10.7109375" style="35" customWidth="1"/>
    <col min="9221" max="9221" width="6.5703125" style="35" customWidth="1"/>
    <col min="9222" max="9222" width="7.140625" style="35" customWidth="1"/>
    <col min="9223" max="9223" width="2.7109375" style="35" customWidth="1"/>
    <col min="9224" max="9224" width="9.140625" style="35"/>
    <col min="9225" max="9225" width="5.42578125" style="35" customWidth="1"/>
    <col min="9226" max="9226" width="12.140625" style="35" customWidth="1"/>
    <col min="9227" max="9474" width="9.140625" style="35"/>
    <col min="9475" max="9475" width="4.7109375" style="35" customWidth="1"/>
    <col min="9476" max="9476" width="10.7109375" style="35" customWidth="1"/>
    <col min="9477" max="9477" width="6.5703125" style="35" customWidth="1"/>
    <col min="9478" max="9478" width="7.140625" style="35" customWidth="1"/>
    <col min="9479" max="9479" width="2.7109375" style="35" customWidth="1"/>
    <col min="9480" max="9480" width="9.140625" style="35"/>
    <col min="9481" max="9481" width="5.42578125" style="35" customWidth="1"/>
    <col min="9482" max="9482" width="12.140625" style="35" customWidth="1"/>
    <col min="9483" max="9730" width="9.140625" style="35"/>
    <col min="9731" max="9731" width="4.7109375" style="35" customWidth="1"/>
    <col min="9732" max="9732" width="10.7109375" style="35" customWidth="1"/>
    <col min="9733" max="9733" width="6.5703125" style="35" customWidth="1"/>
    <col min="9734" max="9734" width="7.140625" style="35" customWidth="1"/>
    <col min="9735" max="9735" width="2.7109375" style="35" customWidth="1"/>
    <col min="9736" max="9736" width="9.140625" style="35"/>
    <col min="9737" max="9737" width="5.42578125" style="35" customWidth="1"/>
    <col min="9738" max="9738" width="12.140625" style="35" customWidth="1"/>
    <col min="9739" max="9986" width="9.140625" style="35"/>
    <col min="9987" max="9987" width="4.7109375" style="35" customWidth="1"/>
    <col min="9988" max="9988" width="10.7109375" style="35" customWidth="1"/>
    <col min="9989" max="9989" width="6.5703125" style="35" customWidth="1"/>
    <col min="9990" max="9990" width="7.140625" style="35" customWidth="1"/>
    <col min="9991" max="9991" width="2.7109375" style="35" customWidth="1"/>
    <col min="9992" max="9992" width="9.140625" style="35"/>
    <col min="9993" max="9993" width="5.42578125" style="35" customWidth="1"/>
    <col min="9994" max="9994" width="12.140625" style="35" customWidth="1"/>
    <col min="9995" max="10242" width="9.140625" style="35"/>
    <col min="10243" max="10243" width="4.7109375" style="35" customWidth="1"/>
    <col min="10244" max="10244" width="10.7109375" style="35" customWidth="1"/>
    <col min="10245" max="10245" width="6.5703125" style="35" customWidth="1"/>
    <col min="10246" max="10246" width="7.140625" style="35" customWidth="1"/>
    <col min="10247" max="10247" width="2.7109375" style="35" customWidth="1"/>
    <col min="10248" max="10248" width="9.140625" style="35"/>
    <col min="10249" max="10249" width="5.42578125" style="35" customWidth="1"/>
    <col min="10250" max="10250" width="12.140625" style="35" customWidth="1"/>
    <col min="10251" max="10498" width="9.140625" style="35"/>
    <col min="10499" max="10499" width="4.7109375" style="35" customWidth="1"/>
    <col min="10500" max="10500" width="10.7109375" style="35" customWidth="1"/>
    <col min="10501" max="10501" width="6.5703125" style="35" customWidth="1"/>
    <col min="10502" max="10502" width="7.140625" style="35" customWidth="1"/>
    <col min="10503" max="10503" width="2.7109375" style="35" customWidth="1"/>
    <col min="10504" max="10504" width="9.140625" style="35"/>
    <col min="10505" max="10505" width="5.42578125" style="35" customWidth="1"/>
    <col min="10506" max="10506" width="12.140625" style="35" customWidth="1"/>
    <col min="10507" max="10754" width="9.140625" style="35"/>
    <col min="10755" max="10755" width="4.7109375" style="35" customWidth="1"/>
    <col min="10756" max="10756" width="10.7109375" style="35" customWidth="1"/>
    <col min="10757" max="10757" width="6.5703125" style="35" customWidth="1"/>
    <col min="10758" max="10758" width="7.140625" style="35" customWidth="1"/>
    <col min="10759" max="10759" width="2.7109375" style="35" customWidth="1"/>
    <col min="10760" max="10760" width="9.140625" style="35"/>
    <col min="10761" max="10761" width="5.42578125" style="35" customWidth="1"/>
    <col min="10762" max="10762" width="12.140625" style="35" customWidth="1"/>
    <col min="10763" max="11010" width="9.140625" style="35"/>
    <col min="11011" max="11011" width="4.7109375" style="35" customWidth="1"/>
    <col min="11012" max="11012" width="10.7109375" style="35" customWidth="1"/>
    <col min="11013" max="11013" width="6.5703125" style="35" customWidth="1"/>
    <col min="11014" max="11014" width="7.140625" style="35" customWidth="1"/>
    <col min="11015" max="11015" width="2.7109375" style="35" customWidth="1"/>
    <col min="11016" max="11016" width="9.140625" style="35"/>
    <col min="11017" max="11017" width="5.42578125" style="35" customWidth="1"/>
    <col min="11018" max="11018" width="12.140625" style="35" customWidth="1"/>
    <col min="11019" max="11266" width="9.140625" style="35"/>
    <col min="11267" max="11267" width="4.7109375" style="35" customWidth="1"/>
    <col min="11268" max="11268" width="10.7109375" style="35" customWidth="1"/>
    <col min="11269" max="11269" width="6.5703125" style="35" customWidth="1"/>
    <col min="11270" max="11270" width="7.140625" style="35" customWidth="1"/>
    <col min="11271" max="11271" width="2.7109375" style="35" customWidth="1"/>
    <col min="11272" max="11272" width="9.140625" style="35"/>
    <col min="11273" max="11273" width="5.42578125" style="35" customWidth="1"/>
    <col min="11274" max="11274" width="12.140625" style="35" customWidth="1"/>
    <col min="11275" max="11522" width="9.140625" style="35"/>
    <col min="11523" max="11523" width="4.7109375" style="35" customWidth="1"/>
    <col min="11524" max="11524" width="10.7109375" style="35" customWidth="1"/>
    <col min="11525" max="11525" width="6.5703125" style="35" customWidth="1"/>
    <col min="11526" max="11526" width="7.140625" style="35" customWidth="1"/>
    <col min="11527" max="11527" width="2.7109375" style="35" customWidth="1"/>
    <col min="11528" max="11528" width="9.140625" style="35"/>
    <col min="11529" max="11529" width="5.42578125" style="35" customWidth="1"/>
    <col min="11530" max="11530" width="12.140625" style="35" customWidth="1"/>
    <col min="11531" max="11778" width="9.140625" style="35"/>
    <col min="11779" max="11779" width="4.7109375" style="35" customWidth="1"/>
    <col min="11780" max="11780" width="10.7109375" style="35" customWidth="1"/>
    <col min="11781" max="11781" width="6.5703125" style="35" customWidth="1"/>
    <col min="11782" max="11782" width="7.140625" style="35" customWidth="1"/>
    <col min="11783" max="11783" width="2.7109375" style="35" customWidth="1"/>
    <col min="11784" max="11784" width="9.140625" style="35"/>
    <col min="11785" max="11785" width="5.42578125" style="35" customWidth="1"/>
    <col min="11786" max="11786" width="12.140625" style="35" customWidth="1"/>
    <col min="11787" max="12034" width="9.140625" style="35"/>
    <col min="12035" max="12035" width="4.7109375" style="35" customWidth="1"/>
    <col min="12036" max="12036" width="10.7109375" style="35" customWidth="1"/>
    <col min="12037" max="12037" width="6.5703125" style="35" customWidth="1"/>
    <col min="12038" max="12038" width="7.140625" style="35" customWidth="1"/>
    <col min="12039" max="12039" width="2.7109375" style="35" customWidth="1"/>
    <col min="12040" max="12040" width="9.140625" style="35"/>
    <col min="12041" max="12041" width="5.42578125" style="35" customWidth="1"/>
    <col min="12042" max="12042" width="12.140625" style="35" customWidth="1"/>
    <col min="12043" max="12290" width="9.140625" style="35"/>
    <col min="12291" max="12291" width="4.7109375" style="35" customWidth="1"/>
    <col min="12292" max="12292" width="10.7109375" style="35" customWidth="1"/>
    <col min="12293" max="12293" width="6.5703125" style="35" customWidth="1"/>
    <col min="12294" max="12294" width="7.140625" style="35" customWidth="1"/>
    <col min="12295" max="12295" width="2.7109375" style="35" customWidth="1"/>
    <col min="12296" max="12296" width="9.140625" style="35"/>
    <col min="12297" max="12297" width="5.42578125" style="35" customWidth="1"/>
    <col min="12298" max="12298" width="12.140625" style="35" customWidth="1"/>
    <col min="12299" max="12546" width="9.140625" style="35"/>
    <col min="12547" max="12547" width="4.7109375" style="35" customWidth="1"/>
    <col min="12548" max="12548" width="10.7109375" style="35" customWidth="1"/>
    <col min="12549" max="12549" width="6.5703125" style="35" customWidth="1"/>
    <col min="12550" max="12550" width="7.140625" style="35" customWidth="1"/>
    <col min="12551" max="12551" width="2.7109375" style="35" customWidth="1"/>
    <col min="12552" max="12552" width="9.140625" style="35"/>
    <col min="12553" max="12553" width="5.42578125" style="35" customWidth="1"/>
    <col min="12554" max="12554" width="12.140625" style="35" customWidth="1"/>
    <col min="12555" max="12802" width="9.140625" style="35"/>
    <col min="12803" max="12803" width="4.7109375" style="35" customWidth="1"/>
    <col min="12804" max="12804" width="10.7109375" style="35" customWidth="1"/>
    <col min="12805" max="12805" width="6.5703125" style="35" customWidth="1"/>
    <col min="12806" max="12806" width="7.140625" style="35" customWidth="1"/>
    <col min="12807" max="12807" width="2.7109375" style="35" customWidth="1"/>
    <col min="12808" max="12808" width="9.140625" style="35"/>
    <col min="12809" max="12809" width="5.42578125" style="35" customWidth="1"/>
    <col min="12810" max="12810" width="12.140625" style="35" customWidth="1"/>
    <col min="12811" max="13058" width="9.140625" style="35"/>
    <col min="13059" max="13059" width="4.7109375" style="35" customWidth="1"/>
    <col min="13060" max="13060" width="10.7109375" style="35" customWidth="1"/>
    <col min="13061" max="13061" width="6.5703125" style="35" customWidth="1"/>
    <col min="13062" max="13062" width="7.140625" style="35" customWidth="1"/>
    <col min="13063" max="13063" width="2.7109375" style="35" customWidth="1"/>
    <col min="13064" max="13064" width="9.140625" style="35"/>
    <col min="13065" max="13065" width="5.42578125" style="35" customWidth="1"/>
    <col min="13066" max="13066" width="12.140625" style="35" customWidth="1"/>
    <col min="13067" max="13314" width="9.140625" style="35"/>
    <col min="13315" max="13315" width="4.7109375" style="35" customWidth="1"/>
    <col min="13316" max="13316" width="10.7109375" style="35" customWidth="1"/>
    <col min="13317" max="13317" width="6.5703125" style="35" customWidth="1"/>
    <col min="13318" max="13318" width="7.140625" style="35" customWidth="1"/>
    <col min="13319" max="13319" width="2.7109375" style="35" customWidth="1"/>
    <col min="13320" max="13320" width="9.140625" style="35"/>
    <col min="13321" max="13321" width="5.42578125" style="35" customWidth="1"/>
    <col min="13322" max="13322" width="12.140625" style="35" customWidth="1"/>
    <col min="13323" max="13570" width="9.140625" style="35"/>
    <col min="13571" max="13571" width="4.7109375" style="35" customWidth="1"/>
    <col min="13572" max="13572" width="10.7109375" style="35" customWidth="1"/>
    <col min="13573" max="13573" width="6.5703125" style="35" customWidth="1"/>
    <col min="13574" max="13574" width="7.140625" style="35" customWidth="1"/>
    <col min="13575" max="13575" width="2.7109375" style="35" customWidth="1"/>
    <col min="13576" max="13576" width="9.140625" style="35"/>
    <col min="13577" max="13577" width="5.42578125" style="35" customWidth="1"/>
    <col min="13578" max="13578" width="12.140625" style="35" customWidth="1"/>
    <col min="13579" max="13826" width="9.140625" style="35"/>
    <col min="13827" max="13827" width="4.7109375" style="35" customWidth="1"/>
    <col min="13828" max="13828" width="10.7109375" style="35" customWidth="1"/>
    <col min="13829" max="13829" width="6.5703125" style="35" customWidth="1"/>
    <col min="13830" max="13830" width="7.140625" style="35" customWidth="1"/>
    <col min="13831" max="13831" width="2.7109375" style="35" customWidth="1"/>
    <col min="13832" max="13832" width="9.140625" style="35"/>
    <col min="13833" max="13833" width="5.42578125" style="35" customWidth="1"/>
    <col min="13834" max="13834" width="12.140625" style="35" customWidth="1"/>
    <col min="13835" max="14082" width="9.140625" style="35"/>
    <col min="14083" max="14083" width="4.7109375" style="35" customWidth="1"/>
    <col min="14084" max="14084" width="10.7109375" style="35" customWidth="1"/>
    <col min="14085" max="14085" width="6.5703125" style="35" customWidth="1"/>
    <col min="14086" max="14086" width="7.140625" style="35" customWidth="1"/>
    <col min="14087" max="14087" width="2.7109375" style="35" customWidth="1"/>
    <col min="14088" max="14088" width="9.140625" style="35"/>
    <col min="14089" max="14089" width="5.42578125" style="35" customWidth="1"/>
    <col min="14090" max="14090" width="12.140625" style="35" customWidth="1"/>
    <col min="14091" max="14338" width="9.140625" style="35"/>
    <col min="14339" max="14339" width="4.7109375" style="35" customWidth="1"/>
    <col min="14340" max="14340" width="10.7109375" style="35" customWidth="1"/>
    <col min="14341" max="14341" width="6.5703125" style="35" customWidth="1"/>
    <col min="14342" max="14342" width="7.140625" style="35" customWidth="1"/>
    <col min="14343" max="14343" width="2.7109375" style="35" customWidth="1"/>
    <col min="14344" max="14344" width="9.140625" style="35"/>
    <col min="14345" max="14345" width="5.42578125" style="35" customWidth="1"/>
    <col min="14346" max="14346" width="12.140625" style="35" customWidth="1"/>
    <col min="14347" max="14594" width="9.140625" style="35"/>
    <col min="14595" max="14595" width="4.7109375" style="35" customWidth="1"/>
    <col min="14596" max="14596" width="10.7109375" style="35" customWidth="1"/>
    <col min="14597" max="14597" width="6.5703125" style="35" customWidth="1"/>
    <col min="14598" max="14598" width="7.140625" style="35" customWidth="1"/>
    <col min="14599" max="14599" width="2.7109375" style="35" customWidth="1"/>
    <col min="14600" max="14600" width="9.140625" style="35"/>
    <col min="14601" max="14601" width="5.42578125" style="35" customWidth="1"/>
    <col min="14602" max="14602" width="12.140625" style="35" customWidth="1"/>
    <col min="14603" max="14850" width="9.140625" style="35"/>
    <col min="14851" max="14851" width="4.7109375" style="35" customWidth="1"/>
    <col min="14852" max="14852" width="10.7109375" style="35" customWidth="1"/>
    <col min="14853" max="14853" width="6.5703125" style="35" customWidth="1"/>
    <col min="14854" max="14854" width="7.140625" style="35" customWidth="1"/>
    <col min="14855" max="14855" width="2.7109375" style="35" customWidth="1"/>
    <col min="14856" max="14856" width="9.140625" style="35"/>
    <col min="14857" max="14857" width="5.42578125" style="35" customWidth="1"/>
    <col min="14858" max="14858" width="12.140625" style="35" customWidth="1"/>
    <col min="14859" max="15106" width="9.140625" style="35"/>
    <col min="15107" max="15107" width="4.7109375" style="35" customWidth="1"/>
    <col min="15108" max="15108" width="10.7109375" style="35" customWidth="1"/>
    <col min="15109" max="15109" width="6.5703125" style="35" customWidth="1"/>
    <col min="15110" max="15110" width="7.140625" style="35" customWidth="1"/>
    <col min="15111" max="15111" width="2.7109375" style="35" customWidth="1"/>
    <col min="15112" max="15112" width="9.140625" style="35"/>
    <col min="15113" max="15113" width="5.42578125" style="35" customWidth="1"/>
    <col min="15114" max="15114" width="12.140625" style="35" customWidth="1"/>
    <col min="15115" max="15362" width="9.140625" style="35"/>
    <col min="15363" max="15363" width="4.7109375" style="35" customWidth="1"/>
    <col min="15364" max="15364" width="10.7109375" style="35" customWidth="1"/>
    <col min="15365" max="15365" width="6.5703125" style="35" customWidth="1"/>
    <col min="15366" max="15366" width="7.140625" style="35" customWidth="1"/>
    <col min="15367" max="15367" width="2.7109375" style="35" customWidth="1"/>
    <col min="15368" max="15368" width="9.140625" style="35"/>
    <col min="15369" max="15369" width="5.42578125" style="35" customWidth="1"/>
    <col min="15370" max="15370" width="12.140625" style="35" customWidth="1"/>
    <col min="15371" max="15618" width="9.140625" style="35"/>
    <col min="15619" max="15619" width="4.7109375" style="35" customWidth="1"/>
    <col min="15620" max="15620" width="10.7109375" style="35" customWidth="1"/>
    <col min="15621" max="15621" width="6.5703125" style="35" customWidth="1"/>
    <col min="15622" max="15622" width="7.140625" style="35" customWidth="1"/>
    <col min="15623" max="15623" width="2.7109375" style="35" customWidth="1"/>
    <col min="15624" max="15624" width="9.140625" style="35"/>
    <col min="15625" max="15625" width="5.42578125" style="35" customWidth="1"/>
    <col min="15626" max="15626" width="12.140625" style="35" customWidth="1"/>
    <col min="15627" max="15874" width="9.140625" style="35"/>
    <col min="15875" max="15875" width="4.7109375" style="35" customWidth="1"/>
    <col min="15876" max="15876" width="10.7109375" style="35" customWidth="1"/>
    <col min="15877" max="15877" width="6.5703125" style="35" customWidth="1"/>
    <col min="15878" max="15878" width="7.140625" style="35" customWidth="1"/>
    <col min="15879" max="15879" width="2.7109375" style="35" customWidth="1"/>
    <col min="15880" max="15880" width="9.140625" style="35"/>
    <col min="15881" max="15881" width="5.42578125" style="35" customWidth="1"/>
    <col min="15882" max="15882" width="12.140625" style="35" customWidth="1"/>
    <col min="15883" max="16130" width="9.140625" style="35"/>
    <col min="16131" max="16131" width="4.7109375" style="35" customWidth="1"/>
    <col min="16132" max="16132" width="10.7109375" style="35" customWidth="1"/>
    <col min="16133" max="16133" width="6.5703125" style="35" customWidth="1"/>
    <col min="16134" max="16134" width="7.140625" style="35" customWidth="1"/>
    <col min="16135" max="16135" width="2.7109375" style="35" customWidth="1"/>
    <col min="16136" max="16136" width="9.140625" style="35"/>
    <col min="16137" max="16137" width="5.42578125" style="35" customWidth="1"/>
    <col min="16138" max="16138" width="12.140625" style="35" customWidth="1"/>
    <col min="16139" max="16384" width="9.140625" style="35"/>
  </cols>
  <sheetData>
    <row r="1" spans="1:17" x14ac:dyDescent="0.2">
      <c r="A1" s="40" t="s">
        <v>30</v>
      </c>
      <c r="D1" s="41"/>
      <c r="E1" s="41"/>
      <c r="F1" s="41"/>
      <c r="G1" s="42" t="s">
        <v>31</v>
      </c>
      <c r="H1" s="41"/>
      <c r="I1" s="41"/>
      <c r="J1" s="45"/>
      <c r="K1" s="59" t="s">
        <v>32</v>
      </c>
      <c r="M1" s="58" t="s">
        <v>19</v>
      </c>
      <c r="N1" s="58" t="s">
        <v>20</v>
      </c>
      <c r="O1" s="58"/>
      <c r="P1" s="116" t="s">
        <v>36</v>
      </c>
      <c r="Q1" s="117"/>
    </row>
    <row r="2" spans="1:17" ht="15.75" x14ac:dyDescent="0.25">
      <c r="A2" s="64" t="s">
        <v>91</v>
      </c>
      <c r="C2" s="43" t="s">
        <v>26</v>
      </c>
      <c r="D2" s="44">
        <v>60</v>
      </c>
      <c r="E2" s="45"/>
      <c r="F2" s="43" t="s">
        <v>33</v>
      </c>
      <c r="G2" s="44">
        <v>20</v>
      </c>
      <c r="H2" s="43" t="s">
        <v>34</v>
      </c>
      <c r="I2" s="44">
        <v>50</v>
      </c>
      <c r="J2" s="66"/>
      <c r="K2" s="57">
        <f ca="1">C28/C27</f>
        <v>0.94409508694426714</v>
      </c>
      <c r="L2" s="96" t="str">
        <f ca="1">IF(OR(G2&lt;M2,N2&lt;G2),"X","")</f>
        <v/>
      </c>
      <c r="M2" s="100">
        <f ca="1">$G$3-$C$26*$G$4</f>
        <v>12.066076551515302</v>
      </c>
      <c r="N2" s="100">
        <f ca="1">$G$3+$C$26*$G$4</f>
        <v>25.564429936923148</v>
      </c>
      <c r="O2" s="100" t="s">
        <v>23</v>
      </c>
      <c r="P2" s="98" t="s">
        <v>27</v>
      </c>
      <c r="Q2" s="99" t="s">
        <v>28</v>
      </c>
    </row>
    <row r="3" spans="1:17" ht="15" x14ac:dyDescent="0.25">
      <c r="A3" s="57" t="s">
        <v>89</v>
      </c>
      <c r="B3" s="58"/>
      <c r="C3" s="59" t="s">
        <v>26</v>
      </c>
      <c r="D3" s="63">
        <f ca="1">C21</f>
        <v>62.172472237171498</v>
      </c>
      <c r="E3" s="60"/>
      <c r="F3" s="59" t="s">
        <v>33</v>
      </c>
      <c r="G3" s="63">
        <f ca="1">C20</f>
        <v>18.815253244219225</v>
      </c>
      <c r="H3" s="59" t="s">
        <v>90</v>
      </c>
      <c r="I3" s="63">
        <f ca="1">C22</f>
        <v>27.97568238523208</v>
      </c>
      <c r="J3" s="62"/>
      <c r="K3" s="57" t="s">
        <v>72</v>
      </c>
      <c r="L3" s="96" t="str">
        <f ca="1">IF(OR(D2&lt;M3,N3&lt;D2),"X","")</f>
        <v/>
      </c>
      <c r="M3" s="100">
        <f ca="1">$D$3-$C$26*$D$4</f>
        <v>50.764281441664977</v>
      </c>
      <c r="N3" s="100">
        <f ca="1">$D$3+$C$26*$D$4</f>
        <v>73.580663032678018</v>
      </c>
      <c r="O3" s="100" t="s">
        <v>98</v>
      </c>
      <c r="P3" s="98">
        <f t="shared" ref="P3:P13" si="0">A8</f>
        <v>0</v>
      </c>
      <c r="Q3" s="102">
        <f t="shared" ref="Q3:Q13" ca="1" si="1">B8</f>
        <v>14.572340740658341</v>
      </c>
    </row>
    <row r="4" spans="1:17" ht="14.25" x14ac:dyDescent="0.25">
      <c r="C4" s="59" t="s">
        <v>99</v>
      </c>
      <c r="D4" s="57">
        <f ca="1">SQRT(C22/C23)</f>
        <v>5.0430584501896432</v>
      </c>
      <c r="F4" s="59" t="s">
        <v>103</v>
      </c>
      <c r="G4" s="57">
        <f ca="1">SQRT(C22*(1/C25+C24^2/C23))</f>
        <v>2.9835136142156631</v>
      </c>
      <c r="H4" s="59" t="s">
        <v>101</v>
      </c>
      <c r="I4" s="57">
        <f ca="1">SQRT(I3)</f>
        <v>5.289204324398149</v>
      </c>
      <c r="K4" s="57">
        <f ca="1">CORREL(A8:A18,B8:B18)</f>
        <v>0.97164555623142101</v>
      </c>
      <c r="P4" s="98">
        <f t="shared" si="0"/>
        <v>0.1</v>
      </c>
      <c r="Q4" s="102">
        <f t="shared" ca="1" si="1"/>
        <v>26.829203055090264</v>
      </c>
    </row>
    <row r="5" spans="1:17" ht="15.75" x14ac:dyDescent="0.25">
      <c r="B5" s="48"/>
      <c r="P5" s="98">
        <f t="shared" si="0"/>
        <v>0.2</v>
      </c>
      <c r="Q5" s="102">
        <f t="shared" ca="1" si="1"/>
        <v>32.163813321144346</v>
      </c>
    </row>
    <row r="6" spans="1:17" x14ac:dyDescent="0.2">
      <c r="B6" s="46" t="s">
        <v>35</v>
      </c>
      <c r="C6" s="47">
        <v>0.1</v>
      </c>
      <c r="P6" s="98">
        <f t="shared" si="0"/>
        <v>0.30000000000000004</v>
      </c>
      <c r="Q6" s="102">
        <f t="shared" ca="1" si="1"/>
        <v>44.623633130776803</v>
      </c>
    </row>
    <row r="7" spans="1:17" x14ac:dyDescent="0.2">
      <c r="A7" s="35" t="s">
        <v>27</v>
      </c>
      <c r="B7" s="49" t="s">
        <v>36</v>
      </c>
      <c r="C7" s="104" t="s">
        <v>102</v>
      </c>
      <c r="D7" s="35" t="s">
        <v>37</v>
      </c>
      <c r="E7" s="47" t="s">
        <v>42</v>
      </c>
      <c r="F7" s="35" t="s">
        <v>38</v>
      </c>
      <c r="G7" s="35" t="s">
        <v>39</v>
      </c>
      <c r="P7" s="98">
        <f t="shared" si="0"/>
        <v>0.4</v>
      </c>
      <c r="Q7" s="102">
        <f t="shared" ca="1" si="1"/>
        <v>36.154804837121404</v>
      </c>
    </row>
    <row r="8" spans="1:17" x14ac:dyDescent="0.2">
      <c r="A8" s="35">
        <v>0</v>
      </c>
      <c r="B8" s="49">
        <f t="shared" ref="B8:B18" ca="1" si="2">E8+NORMINV(RAND(),0,SQRT($I$2))</f>
        <v>14.572340740658341</v>
      </c>
      <c r="D8" s="35">
        <f t="shared" ref="D8:D18" ca="1" si="3">$C$20+$C$21*A8</f>
        <v>18.815253244219225</v>
      </c>
      <c r="E8" s="49">
        <f t="shared" ref="E8:E18" si="4">$G$2+$D$2*A8</f>
        <v>20</v>
      </c>
      <c r="F8" s="35">
        <f ca="1">$D8-$C$26*SQRT($C$22*(1/11+($A8-$C$24)^2/$C$23))</f>
        <v>12.066076551515302</v>
      </c>
      <c r="G8" s="35">
        <f ca="1">$D8+$C$26*SQRT($C$22*(1/11+($A8-$C$24)^2/$C$23))</f>
        <v>25.564429936923148</v>
      </c>
      <c r="J8" s="35">
        <f t="shared" ref="J8:J18" ca="1" si="5">(B8-D8)^2</f>
        <v>18.00230651287329</v>
      </c>
      <c r="P8" s="98">
        <f t="shared" si="0"/>
        <v>0.5</v>
      </c>
      <c r="Q8" s="102">
        <f t="shared" ca="1" si="1"/>
        <v>54.067095916507739</v>
      </c>
    </row>
    <row r="9" spans="1:17" x14ac:dyDescent="0.2">
      <c r="A9" s="35">
        <f t="shared" ref="A9:A18" si="6">A8+$C$6</f>
        <v>0.1</v>
      </c>
      <c r="B9" s="49">
        <f t="shared" ca="1" si="2"/>
        <v>26.829203055090264</v>
      </c>
      <c r="D9" s="35">
        <f t="shared" ca="1" si="3"/>
        <v>25.032500467936373</v>
      </c>
      <c r="E9" s="49">
        <f t="shared" si="4"/>
        <v>26</v>
      </c>
      <c r="F9" s="35">
        <f t="shared" ref="F9:F18" ca="1" si="7">$D9-$C$26*SQRT($C$22*(1/11+($A9-$C$24)^2/$C$23))</f>
        <v>19.21544171982864</v>
      </c>
      <c r="G9" s="35">
        <f t="shared" ref="G9:G18" ca="1" si="8">$D9+$C$26*SQRT($C$22*(1/11+($A9-$C$24)^2/$C$23))</f>
        <v>30.849559216044106</v>
      </c>
      <c r="J9" s="35">
        <f t="shared" ca="1" si="5"/>
        <v>3.2281401866854873</v>
      </c>
      <c r="P9" s="98">
        <f t="shared" si="0"/>
        <v>0.6</v>
      </c>
      <c r="Q9" s="102">
        <f t="shared" ca="1" si="1"/>
        <v>56.466641435345835</v>
      </c>
    </row>
    <row r="10" spans="1:17" x14ac:dyDescent="0.2">
      <c r="A10" s="35">
        <f t="shared" si="6"/>
        <v>0.2</v>
      </c>
      <c r="B10" s="49">
        <f t="shared" ca="1" si="2"/>
        <v>32.163813321144346</v>
      </c>
      <c r="D10" s="35">
        <f t="shared" ca="1" si="3"/>
        <v>31.249747691653525</v>
      </c>
      <c r="E10" s="49">
        <f t="shared" si="4"/>
        <v>32</v>
      </c>
      <c r="F10" s="35">
        <f t="shared" ca="1" si="7"/>
        <v>26.277032611029146</v>
      </c>
      <c r="G10" s="35">
        <f t="shared" ca="1" si="8"/>
        <v>36.222462772277908</v>
      </c>
      <c r="J10" s="35">
        <f t="shared" ca="1" si="5"/>
        <v>0.83551597501645114</v>
      </c>
      <c r="P10" s="98">
        <f t="shared" si="0"/>
        <v>0.7</v>
      </c>
      <c r="Q10" s="102">
        <f t="shared" ca="1" si="1"/>
        <v>65.310360017191798</v>
      </c>
    </row>
    <row r="11" spans="1:17" x14ac:dyDescent="0.2">
      <c r="A11" s="35">
        <f t="shared" si="6"/>
        <v>0.30000000000000004</v>
      </c>
      <c r="B11" s="49">
        <f t="shared" ca="1" si="2"/>
        <v>44.623633130776803</v>
      </c>
      <c r="D11" s="35">
        <f t="shared" ca="1" si="3"/>
        <v>37.466994915370677</v>
      </c>
      <c r="E11" s="49">
        <f t="shared" si="4"/>
        <v>38</v>
      </c>
      <c r="F11" s="35">
        <f t="shared" ca="1" si="7"/>
        <v>33.19844077939733</v>
      </c>
      <c r="G11" s="35">
        <f t="shared" ca="1" si="8"/>
        <v>41.735549051344023</v>
      </c>
      <c r="J11" s="35">
        <f t="shared" ca="1" si="5"/>
        <v>51.217470546211381</v>
      </c>
      <c r="P11" s="98">
        <f t="shared" si="0"/>
        <v>0.79999999999999993</v>
      </c>
      <c r="Q11" s="102">
        <f t="shared" ca="1" si="1"/>
        <v>59.165547920510704</v>
      </c>
    </row>
    <row r="12" spans="1:17" x14ac:dyDescent="0.2">
      <c r="A12" s="35">
        <f t="shared" si="6"/>
        <v>0.4</v>
      </c>
      <c r="B12" s="49">
        <f t="shared" ca="1" si="2"/>
        <v>36.154804837121404</v>
      </c>
      <c r="D12" s="35">
        <f t="shared" ca="1" si="3"/>
        <v>43.684242139087829</v>
      </c>
      <c r="E12" s="49">
        <f t="shared" si="4"/>
        <v>44</v>
      </c>
      <c r="F12" s="35">
        <f t="shared" ca="1" si="7"/>
        <v>39.900573298539705</v>
      </c>
      <c r="G12" s="35">
        <f t="shared" ca="1" si="8"/>
        <v>47.467910979635953</v>
      </c>
      <c r="J12" s="35">
        <f t="shared" ca="1" si="5"/>
        <v>56.692426084243436</v>
      </c>
      <c r="P12" s="98">
        <f t="shared" si="0"/>
        <v>0.89999999999999991</v>
      </c>
      <c r="Q12" s="102">
        <f t="shared" ca="1" si="1"/>
        <v>76.429496719151913</v>
      </c>
    </row>
    <row r="13" spans="1:17" ht="13.5" thickBot="1" x14ac:dyDescent="0.25">
      <c r="A13" s="35">
        <f t="shared" si="6"/>
        <v>0.5</v>
      </c>
      <c r="B13" s="49">
        <f t="shared" ca="1" si="2"/>
        <v>54.067095916507739</v>
      </c>
      <c r="C13" s="35">
        <f ca="1">B19</f>
        <v>49.901489362804973</v>
      </c>
      <c r="D13" s="35">
        <f t="shared" ca="1" si="3"/>
        <v>49.901489362804973</v>
      </c>
      <c r="E13" s="49">
        <f t="shared" si="4"/>
        <v>50</v>
      </c>
      <c r="F13" s="35">
        <f t="shared" ca="1" si="7"/>
        <v>46.293902673248091</v>
      </c>
      <c r="G13" s="35">
        <f t="shared" ca="1" si="8"/>
        <v>53.509076052361856</v>
      </c>
      <c r="J13" s="35">
        <f t="shared" ca="1" si="5"/>
        <v>17.352277960251435</v>
      </c>
      <c r="P13" s="107">
        <f t="shared" si="0"/>
        <v>0.99999999999999989</v>
      </c>
      <c r="Q13" s="106">
        <f t="shared" ca="1" si="1"/>
        <v>83.1334458973556</v>
      </c>
    </row>
    <row r="14" spans="1:17" x14ac:dyDescent="0.2">
      <c r="A14" s="35">
        <f t="shared" si="6"/>
        <v>0.6</v>
      </c>
      <c r="B14" s="49">
        <f t="shared" ca="1" si="2"/>
        <v>56.466641435345835</v>
      </c>
      <c r="D14" s="35">
        <f t="shared" ca="1" si="3"/>
        <v>56.118736586522118</v>
      </c>
      <c r="E14" s="49">
        <f t="shared" si="4"/>
        <v>56</v>
      </c>
      <c r="F14" s="35">
        <f t="shared" ca="1" si="7"/>
        <v>52.335067745973994</v>
      </c>
      <c r="G14" s="35">
        <f t="shared" ca="1" si="8"/>
        <v>59.902405427070242</v>
      </c>
      <c r="J14" s="35">
        <f t="shared" ca="1" si="5"/>
        <v>0.12103778383505329</v>
      </c>
    </row>
    <row r="15" spans="1:17" x14ac:dyDescent="0.2">
      <c r="A15" s="35">
        <f t="shared" si="6"/>
        <v>0.7</v>
      </c>
      <c r="B15" s="49">
        <f t="shared" ca="1" si="2"/>
        <v>65.310360017191798</v>
      </c>
      <c r="D15" s="35">
        <f t="shared" ca="1" si="3"/>
        <v>62.33598381023927</v>
      </c>
      <c r="E15" s="49">
        <f t="shared" si="4"/>
        <v>62</v>
      </c>
      <c r="F15" s="35">
        <f t="shared" ca="1" si="7"/>
        <v>58.067429674265924</v>
      </c>
      <c r="G15" s="35">
        <f t="shared" ca="1" si="8"/>
        <v>66.604537946212616</v>
      </c>
      <c r="J15" s="35">
        <f t="shared" ca="1" si="5"/>
        <v>8.8469138204853053</v>
      </c>
    </row>
    <row r="16" spans="1:17" x14ac:dyDescent="0.2">
      <c r="A16" s="35">
        <f t="shared" si="6"/>
        <v>0.79999999999999993</v>
      </c>
      <c r="B16" s="49">
        <f t="shared" ca="1" si="2"/>
        <v>59.165547920510704</v>
      </c>
      <c r="D16" s="35">
        <f t="shared" ca="1" si="3"/>
        <v>68.553231033956422</v>
      </c>
      <c r="E16" s="49">
        <f t="shared" si="4"/>
        <v>68</v>
      </c>
      <c r="F16" s="35">
        <f t="shared" ca="1" si="7"/>
        <v>63.580515953332039</v>
      </c>
      <c r="G16" s="35">
        <f t="shared" ca="1" si="8"/>
        <v>73.525946114580805</v>
      </c>
      <c r="J16" s="35">
        <f t="shared" ca="1" si="5"/>
        <v>88.12859423847388</v>
      </c>
    </row>
    <row r="17" spans="1:11" x14ac:dyDescent="0.2">
      <c r="A17" s="35">
        <f t="shared" si="6"/>
        <v>0.89999999999999991</v>
      </c>
      <c r="B17" s="49">
        <f t="shared" ca="1" si="2"/>
        <v>76.429496719151913</v>
      </c>
      <c r="D17" s="35">
        <f t="shared" ca="1" si="3"/>
        <v>74.770478257673574</v>
      </c>
      <c r="E17" s="49">
        <f t="shared" si="4"/>
        <v>74</v>
      </c>
      <c r="F17" s="35">
        <f t="shared" ca="1" si="7"/>
        <v>68.953419509565848</v>
      </c>
      <c r="G17" s="35">
        <f t="shared" ca="1" si="8"/>
        <v>80.5875370057813</v>
      </c>
      <c r="J17" s="35">
        <f t="shared" ca="1" si="5"/>
        <v>2.7523422555259569</v>
      </c>
    </row>
    <row r="18" spans="1:11" ht="13.5" thickBot="1" x14ac:dyDescent="0.25">
      <c r="A18" s="35">
        <f t="shared" si="6"/>
        <v>0.99999999999999989</v>
      </c>
      <c r="B18" s="49">
        <f t="shared" ca="1" si="2"/>
        <v>83.1334458973556</v>
      </c>
      <c r="D18" s="35">
        <f t="shared" ca="1" si="3"/>
        <v>80.987725481390711</v>
      </c>
      <c r="E18" s="49">
        <f t="shared" si="4"/>
        <v>80</v>
      </c>
      <c r="F18" s="35">
        <f t="shared" ca="1" si="7"/>
        <v>74.238548788686785</v>
      </c>
      <c r="G18" s="35">
        <f t="shared" ca="1" si="8"/>
        <v>87.736902174094638</v>
      </c>
      <c r="J18" s="50">
        <f t="shared" ca="1" si="5"/>
        <v>4.6041161034885327</v>
      </c>
      <c r="K18" s="65"/>
    </row>
    <row r="19" spans="1:11" x14ac:dyDescent="0.2">
      <c r="A19" s="35">
        <f>AVERAGE(A8:A18)</f>
        <v>0.5</v>
      </c>
      <c r="B19" s="35">
        <f t="shared" ref="B19" ca="1" si="9">AVERAGE(B8:B18)</f>
        <v>49.901489362804973</v>
      </c>
      <c r="D19" s="35">
        <f ca="1">AVERAGE(D8:D18)</f>
        <v>49.901489362804973</v>
      </c>
      <c r="E19" s="35">
        <f>AVERAGE(E8:E18)</f>
        <v>50</v>
      </c>
      <c r="J19" s="35">
        <f ca="1">SUM(J8:J18)</f>
        <v>251.78114146709018</v>
      </c>
      <c r="K19" s="51" t="s">
        <v>43</v>
      </c>
    </row>
    <row r="20" spans="1:11" x14ac:dyDescent="0.2">
      <c r="B20" s="46" t="s">
        <v>33</v>
      </c>
      <c r="C20" s="35">
        <f ca="1">INTERCEPT(B8:B18,A8:A18)</f>
        <v>18.815253244219225</v>
      </c>
      <c r="J20" s="51"/>
    </row>
    <row r="21" spans="1:11" x14ac:dyDescent="0.2">
      <c r="B21" s="46" t="s">
        <v>44</v>
      </c>
      <c r="C21" s="35">
        <f ca="1">SLOPE(B8:B18,A8:A18)</f>
        <v>62.172472237171498</v>
      </c>
    </row>
    <row r="22" spans="1:11" x14ac:dyDescent="0.2">
      <c r="B22" s="46" t="s">
        <v>45</v>
      </c>
      <c r="C22" s="35">
        <f ca="1">STEYX(B8:B18,A8:A18)^2</f>
        <v>27.97568238523208</v>
      </c>
    </row>
    <row r="23" spans="1:11" x14ac:dyDescent="0.2">
      <c r="B23" s="46" t="s">
        <v>46</v>
      </c>
      <c r="C23" s="47">
        <f>DEVSQ(A8:A18)</f>
        <v>1.0999999999999999</v>
      </c>
    </row>
    <row r="24" spans="1:11" x14ac:dyDescent="0.2">
      <c r="B24" s="46" t="s">
        <v>47</v>
      </c>
      <c r="C24" s="47">
        <f>AVERAGE(A8:A18)</f>
        <v>0.5</v>
      </c>
    </row>
    <row r="25" spans="1:11" x14ac:dyDescent="0.2">
      <c r="B25" s="46" t="s">
        <v>48</v>
      </c>
      <c r="C25" s="47">
        <f>COUNT(A8:A18)</f>
        <v>11</v>
      </c>
    </row>
    <row r="26" spans="1:11" x14ac:dyDescent="0.2">
      <c r="B26" s="46" t="s">
        <v>49</v>
      </c>
      <c r="C26" s="35">
        <f>TINV(0.05,C25-2)</f>
        <v>2.2621571627982053</v>
      </c>
    </row>
    <row r="27" spans="1:11" x14ac:dyDescent="0.2">
      <c r="B27" s="35" t="s">
        <v>50</v>
      </c>
      <c r="C27" s="35">
        <f ca="1">DEVSQ(B8:B18)</f>
        <v>4503.7390759571354</v>
      </c>
    </row>
    <row r="28" spans="1:11" x14ac:dyDescent="0.2">
      <c r="B28" s="35" t="s">
        <v>51</v>
      </c>
      <c r="C28" s="35">
        <f ca="1">C27-J19</f>
        <v>4251.9579344900449</v>
      </c>
    </row>
  </sheetData>
  <mergeCells count="1">
    <mergeCell ref="P1:Q1"/>
  </mergeCells>
  <printOptions gridLines="1" gridLinesSet="0"/>
  <pageMargins left="0.75" right="0.75" top="1" bottom="1" header="0.5" footer="0.5"/>
  <pageSetup orientation="portrait" r:id="rId1"/>
  <headerFooter alignWithMargins="0">
    <oddHeader>&amp;A</oddHeader>
    <oddFoote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Q28"/>
  <sheetViews>
    <sheetView topLeftCell="A3" workbookViewId="0">
      <selection activeCell="Q22" sqref="Q22"/>
    </sheetView>
  </sheetViews>
  <sheetFormatPr defaultRowHeight="12.75" x14ac:dyDescent="0.2"/>
  <cols>
    <col min="1" max="1" width="4.7109375" style="35" customWidth="1"/>
    <col min="2" max="2" width="10.7109375" style="35" customWidth="1"/>
    <col min="3" max="3" width="7" style="35" customWidth="1"/>
    <col min="4" max="4" width="7.140625" style="35" customWidth="1"/>
    <col min="5" max="5" width="2.7109375" style="35" customWidth="1"/>
    <col min="6" max="6" width="9.140625" style="35"/>
    <col min="7" max="7" width="7.28515625" style="35" customWidth="1"/>
    <col min="8" max="8" width="12.140625" style="35" customWidth="1"/>
    <col min="9" max="9" width="9.140625" style="35"/>
    <col min="10" max="10" width="3.85546875" style="35" customWidth="1"/>
    <col min="11" max="11" width="10.28515625" style="35" customWidth="1"/>
    <col min="12" max="12" width="3.28515625" style="35" customWidth="1"/>
    <col min="13" max="13" width="9.7109375" style="35" customWidth="1"/>
    <col min="14" max="14" width="9.140625" style="35"/>
    <col min="15" max="15" width="10.140625" style="35" customWidth="1"/>
    <col min="16" max="16" width="7" style="35" customWidth="1"/>
    <col min="17" max="258" width="9.140625" style="35"/>
    <col min="259" max="259" width="4.7109375" style="35" customWidth="1"/>
    <col min="260" max="260" width="10.7109375" style="35" customWidth="1"/>
    <col min="261" max="261" width="6.5703125" style="35" customWidth="1"/>
    <col min="262" max="262" width="7.140625" style="35" customWidth="1"/>
    <col min="263" max="263" width="2.7109375" style="35" customWidth="1"/>
    <col min="264" max="264" width="9.140625" style="35"/>
    <col min="265" max="265" width="5.42578125" style="35" customWidth="1"/>
    <col min="266" max="266" width="12.140625" style="35" customWidth="1"/>
    <col min="267" max="514" width="9.140625" style="35"/>
    <col min="515" max="515" width="4.7109375" style="35" customWidth="1"/>
    <col min="516" max="516" width="10.7109375" style="35" customWidth="1"/>
    <col min="517" max="517" width="6.5703125" style="35" customWidth="1"/>
    <col min="518" max="518" width="7.140625" style="35" customWidth="1"/>
    <col min="519" max="519" width="2.7109375" style="35" customWidth="1"/>
    <col min="520" max="520" width="9.140625" style="35"/>
    <col min="521" max="521" width="5.42578125" style="35" customWidth="1"/>
    <col min="522" max="522" width="12.140625" style="35" customWidth="1"/>
    <col min="523" max="770" width="9.140625" style="35"/>
    <col min="771" max="771" width="4.7109375" style="35" customWidth="1"/>
    <col min="772" max="772" width="10.7109375" style="35" customWidth="1"/>
    <col min="773" max="773" width="6.5703125" style="35" customWidth="1"/>
    <col min="774" max="774" width="7.140625" style="35" customWidth="1"/>
    <col min="775" max="775" width="2.7109375" style="35" customWidth="1"/>
    <col min="776" max="776" width="9.140625" style="35"/>
    <col min="777" max="777" width="5.42578125" style="35" customWidth="1"/>
    <col min="778" max="778" width="12.140625" style="35" customWidth="1"/>
    <col min="779" max="1026" width="9.140625" style="35"/>
    <col min="1027" max="1027" width="4.7109375" style="35" customWidth="1"/>
    <col min="1028" max="1028" width="10.7109375" style="35" customWidth="1"/>
    <col min="1029" max="1029" width="6.5703125" style="35" customWidth="1"/>
    <col min="1030" max="1030" width="7.140625" style="35" customWidth="1"/>
    <col min="1031" max="1031" width="2.7109375" style="35" customWidth="1"/>
    <col min="1032" max="1032" width="9.140625" style="35"/>
    <col min="1033" max="1033" width="5.42578125" style="35" customWidth="1"/>
    <col min="1034" max="1034" width="12.140625" style="35" customWidth="1"/>
    <col min="1035" max="1282" width="9.140625" style="35"/>
    <col min="1283" max="1283" width="4.7109375" style="35" customWidth="1"/>
    <col min="1284" max="1284" width="10.7109375" style="35" customWidth="1"/>
    <col min="1285" max="1285" width="6.5703125" style="35" customWidth="1"/>
    <col min="1286" max="1286" width="7.140625" style="35" customWidth="1"/>
    <col min="1287" max="1287" width="2.7109375" style="35" customWidth="1"/>
    <col min="1288" max="1288" width="9.140625" style="35"/>
    <col min="1289" max="1289" width="5.42578125" style="35" customWidth="1"/>
    <col min="1290" max="1290" width="12.140625" style="35" customWidth="1"/>
    <col min="1291" max="1538" width="9.140625" style="35"/>
    <col min="1539" max="1539" width="4.7109375" style="35" customWidth="1"/>
    <col min="1540" max="1540" width="10.7109375" style="35" customWidth="1"/>
    <col min="1541" max="1541" width="6.5703125" style="35" customWidth="1"/>
    <col min="1542" max="1542" width="7.140625" style="35" customWidth="1"/>
    <col min="1543" max="1543" width="2.7109375" style="35" customWidth="1"/>
    <col min="1544" max="1544" width="9.140625" style="35"/>
    <col min="1545" max="1545" width="5.42578125" style="35" customWidth="1"/>
    <col min="1546" max="1546" width="12.140625" style="35" customWidth="1"/>
    <col min="1547" max="1794" width="9.140625" style="35"/>
    <col min="1795" max="1795" width="4.7109375" style="35" customWidth="1"/>
    <col min="1796" max="1796" width="10.7109375" style="35" customWidth="1"/>
    <col min="1797" max="1797" width="6.5703125" style="35" customWidth="1"/>
    <col min="1798" max="1798" width="7.140625" style="35" customWidth="1"/>
    <col min="1799" max="1799" width="2.7109375" style="35" customWidth="1"/>
    <col min="1800" max="1800" width="9.140625" style="35"/>
    <col min="1801" max="1801" width="5.42578125" style="35" customWidth="1"/>
    <col min="1802" max="1802" width="12.140625" style="35" customWidth="1"/>
    <col min="1803" max="2050" width="9.140625" style="35"/>
    <col min="2051" max="2051" width="4.7109375" style="35" customWidth="1"/>
    <col min="2052" max="2052" width="10.7109375" style="35" customWidth="1"/>
    <col min="2053" max="2053" width="6.5703125" style="35" customWidth="1"/>
    <col min="2054" max="2054" width="7.140625" style="35" customWidth="1"/>
    <col min="2055" max="2055" width="2.7109375" style="35" customWidth="1"/>
    <col min="2056" max="2056" width="9.140625" style="35"/>
    <col min="2057" max="2057" width="5.42578125" style="35" customWidth="1"/>
    <col min="2058" max="2058" width="12.140625" style="35" customWidth="1"/>
    <col min="2059" max="2306" width="9.140625" style="35"/>
    <col min="2307" max="2307" width="4.7109375" style="35" customWidth="1"/>
    <col min="2308" max="2308" width="10.7109375" style="35" customWidth="1"/>
    <col min="2309" max="2309" width="6.5703125" style="35" customWidth="1"/>
    <col min="2310" max="2310" width="7.140625" style="35" customWidth="1"/>
    <col min="2311" max="2311" width="2.7109375" style="35" customWidth="1"/>
    <col min="2312" max="2312" width="9.140625" style="35"/>
    <col min="2313" max="2313" width="5.42578125" style="35" customWidth="1"/>
    <col min="2314" max="2314" width="12.140625" style="35" customWidth="1"/>
    <col min="2315" max="2562" width="9.140625" style="35"/>
    <col min="2563" max="2563" width="4.7109375" style="35" customWidth="1"/>
    <col min="2564" max="2564" width="10.7109375" style="35" customWidth="1"/>
    <col min="2565" max="2565" width="6.5703125" style="35" customWidth="1"/>
    <col min="2566" max="2566" width="7.140625" style="35" customWidth="1"/>
    <col min="2567" max="2567" width="2.7109375" style="35" customWidth="1"/>
    <col min="2568" max="2568" width="9.140625" style="35"/>
    <col min="2569" max="2569" width="5.42578125" style="35" customWidth="1"/>
    <col min="2570" max="2570" width="12.140625" style="35" customWidth="1"/>
    <col min="2571" max="2818" width="9.140625" style="35"/>
    <col min="2819" max="2819" width="4.7109375" style="35" customWidth="1"/>
    <col min="2820" max="2820" width="10.7109375" style="35" customWidth="1"/>
    <col min="2821" max="2821" width="6.5703125" style="35" customWidth="1"/>
    <col min="2822" max="2822" width="7.140625" style="35" customWidth="1"/>
    <col min="2823" max="2823" width="2.7109375" style="35" customWidth="1"/>
    <col min="2824" max="2824" width="9.140625" style="35"/>
    <col min="2825" max="2825" width="5.42578125" style="35" customWidth="1"/>
    <col min="2826" max="2826" width="12.140625" style="35" customWidth="1"/>
    <col min="2827" max="3074" width="9.140625" style="35"/>
    <col min="3075" max="3075" width="4.7109375" style="35" customWidth="1"/>
    <col min="3076" max="3076" width="10.7109375" style="35" customWidth="1"/>
    <col min="3077" max="3077" width="6.5703125" style="35" customWidth="1"/>
    <col min="3078" max="3078" width="7.140625" style="35" customWidth="1"/>
    <col min="3079" max="3079" width="2.7109375" style="35" customWidth="1"/>
    <col min="3080" max="3080" width="9.140625" style="35"/>
    <col min="3081" max="3081" width="5.42578125" style="35" customWidth="1"/>
    <col min="3082" max="3082" width="12.140625" style="35" customWidth="1"/>
    <col min="3083" max="3330" width="9.140625" style="35"/>
    <col min="3331" max="3331" width="4.7109375" style="35" customWidth="1"/>
    <col min="3332" max="3332" width="10.7109375" style="35" customWidth="1"/>
    <col min="3333" max="3333" width="6.5703125" style="35" customWidth="1"/>
    <col min="3334" max="3334" width="7.140625" style="35" customWidth="1"/>
    <col min="3335" max="3335" width="2.7109375" style="35" customWidth="1"/>
    <col min="3336" max="3336" width="9.140625" style="35"/>
    <col min="3337" max="3337" width="5.42578125" style="35" customWidth="1"/>
    <col min="3338" max="3338" width="12.140625" style="35" customWidth="1"/>
    <col min="3339" max="3586" width="9.140625" style="35"/>
    <col min="3587" max="3587" width="4.7109375" style="35" customWidth="1"/>
    <col min="3588" max="3588" width="10.7109375" style="35" customWidth="1"/>
    <col min="3589" max="3589" width="6.5703125" style="35" customWidth="1"/>
    <col min="3590" max="3590" width="7.140625" style="35" customWidth="1"/>
    <col min="3591" max="3591" width="2.7109375" style="35" customWidth="1"/>
    <col min="3592" max="3592" width="9.140625" style="35"/>
    <col min="3593" max="3593" width="5.42578125" style="35" customWidth="1"/>
    <col min="3594" max="3594" width="12.140625" style="35" customWidth="1"/>
    <col min="3595" max="3842" width="9.140625" style="35"/>
    <col min="3843" max="3843" width="4.7109375" style="35" customWidth="1"/>
    <col min="3844" max="3844" width="10.7109375" style="35" customWidth="1"/>
    <col min="3845" max="3845" width="6.5703125" style="35" customWidth="1"/>
    <col min="3846" max="3846" width="7.140625" style="35" customWidth="1"/>
    <col min="3847" max="3847" width="2.7109375" style="35" customWidth="1"/>
    <col min="3848" max="3848" width="9.140625" style="35"/>
    <col min="3849" max="3849" width="5.42578125" style="35" customWidth="1"/>
    <col min="3850" max="3850" width="12.140625" style="35" customWidth="1"/>
    <col min="3851" max="4098" width="9.140625" style="35"/>
    <col min="4099" max="4099" width="4.7109375" style="35" customWidth="1"/>
    <col min="4100" max="4100" width="10.7109375" style="35" customWidth="1"/>
    <col min="4101" max="4101" width="6.5703125" style="35" customWidth="1"/>
    <col min="4102" max="4102" width="7.140625" style="35" customWidth="1"/>
    <col min="4103" max="4103" width="2.7109375" style="35" customWidth="1"/>
    <col min="4104" max="4104" width="9.140625" style="35"/>
    <col min="4105" max="4105" width="5.42578125" style="35" customWidth="1"/>
    <col min="4106" max="4106" width="12.140625" style="35" customWidth="1"/>
    <col min="4107" max="4354" width="9.140625" style="35"/>
    <col min="4355" max="4355" width="4.7109375" style="35" customWidth="1"/>
    <col min="4356" max="4356" width="10.7109375" style="35" customWidth="1"/>
    <col min="4357" max="4357" width="6.5703125" style="35" customWidth="1"/>
    <col min="4358" max="4358" width="7.140625" style="35" customWidth="1"/>
    <col min="4359" max="4359" width="2.7109375" style="35" customWidth="1"/>
    <col min="4360" max="4360" width="9.140625" style="35"/>
    <col min="4361" max="4361" width="5.42578125" style="35" customWidth="1"/>
    <col min="4362" max="4362" width="12.140625" style="35" customWidth="1"/>
    <col min="4363" max="4610" width="9.140625" style="35"/>
    <col min="4611" max="4611" width="4.7109375" style="35" customWidth="1"/>
    <col min="4612" max="4612" width="10.7109375" style="35" customWidth="1"/>
    <col min="4613" max="4613" width="6.5703125" style="35" customWidth="1"/>
    <col min="4614" max="4614" width="7.140625" style="35" customWidth="1"/>
    <col min="4615" max="4615" width="2.7109375" style="35" customWidth="1"/>
    <col min="4616" max="4616" width="9.140625" style="35"/>
    <col min="4617" max="4617" width="5.42578125" style="35" customWidth="1"/>
    <col min="4618" max="4618" width="12.140625" style="35" customWidth="1"/>
    <col min="4619" max="4866" width="9.140625" style="35"/>
    <col min="4867" max="4867" width="4.7109375" style="35" customWidth="1"/>
    <col min="4868" max="4868" width="10.7109375" style="35" customWidth="1"/>
    <col min="4869" max="4869" width="6.5703125" style="35" customWidth="1"/>
    <col min="4870" max="4870" width="7.140625" style="35" customWidth="1"/>
    <col min="4871" max="4871" width="2.7109375" style="35" customWidth="1"/>
    <col min="4872" max="4872" width="9.140625" style="35"/>
    <col min="4873" max="4873" width="5.42578125" style="35" customWidth="1"/>
    <col min="4874" max="4874" width="12.140625" style="35" customWidth="1"/>
    <col min="4875" max="5122" width="9.140625" style="35"/>
    <col min="5123" max="5123" width="4.7109375" style="35" customWidth="1"/>
    <col min="5124" max="5124" width="10.7109375" style="35" customWidth="1"/>
    <col min="5125" max="5125" width="6.5703125" style="35" customWidth="1"/>
    <col min="5126" max="5126" width="7.140625" style="35" customWidth="1"/>
    <col min="5127" max="5127" width="2.7109375" style="35" customWidth="1"/>
    <col min="5128" max="5128" width="9.140625" style="35"/>
    <col min="5129" max="5129" width="5.42578125" style="35" customWidth="1"/>
    <col min="5130" max="5130" width="12.140625" style="35" customWidth="1"/>
    <col min="5131" max="5378" width="9.140625" style="35"/>
    <col min="5379" max="5379" width="4.7109375" style="35" customWidth="1"/>
    <col min="5380" max="5380" width="10.7109375" style="35" customWidth="1"/>
    <col min="5381" max="5381" width="6.5703125" style="35" customWidth="1"/>
    <col min="5382" max="5382" width="7.140625" style="35" customWidth="1"/>
    <col min="5383" max="5383" width="2.7109375" style="35" customWidth="1"/>
    <col min="5384" max="5384" width="9.140625" style="35"/>
    <col min="5385" max="5385" width="5.42578125" style="35" customWidth="1"/>
    <col min="5386" max="5386" width="12.140625" style="35" customWidth="1"/>
    <col min="5387" max="5634" width="9.140625" style="35"/>
    <col min="5635" max="5635" width="4.7109375" style="35" customWidth="1"/>
    <col min="5636" max="5636" width="10.7109375" style="35" customWidth="1"/>
    <col min="5637" max="5637" width="6.5703125" style="35" customWidth="1"/>
    <col min="5638" max="5638" width="7.140625" style="35" customWidth="1"/>
    <col min="5639" max="5639" width="2.7109375" style="35" customWidth="1"/>
    <col min="5640" max="5640" width="9.140625" style="35"/>
    <col min="5641" max="5641" width="5.42578125" style="35" customWidth="1"/>
    <col min="5642" max="5642" width="12.140625" style="35" customWidth="1"/>
    <col min="5643" max="5890" width="9.140625" style="35"/>
    <col min="5891" max="5891" width="4.7109375" style="35" customWidth="1"/>
    <col min="5892" max="5892" width="10.7109375" style="35" customWidth="1"/>
    <col min="5893" max="5893" width="6.5703125" style="35" customWidth="1"/>
    <col min="5894" max="5894" width="7.140625" style="35" customWidth="1"/>
    <col min="5895" max="5895" width="2.7109375" style="35" customWidth="1"/>
    <col min="5896" max="5896" width="9.140625" style="35"/>
    <col min="5897" max="5897" width="5.42578125" style="35" customWidth="1"/>
    <col min="5898" max="5898" width="12.140625" style="35" customWidth="1"/>
    <col min="5899" max="6146" width="9.140625" style="35"/>
    <col min="6147" max="6147" width="4.7109375" style="35" customWidth="1"/>
    <col min="6148" max="6148" width="10.7109375" style="35" customWidth="1"/>
    <col min="6149" max="6149" width="6.5703125" style="35" customWidth="1"/>
    <col min="6150" max="6150" width="7.140625" style="35" customWidth="1"/>
    <col min="6151" max="6151" width="2.7109375" style="35" customWidth="1"/>
    <col min="6152" max="6152" width="9.140625" style="35"/>
    <col min="6153" max="6153" width="5.42578125" style="35" customWidth="1"/>
    <col min="6154" max="6154" width="12.140625" style="35" customWidth="1"/>
    <col min="6155" max="6402" width="9.140625" style="35"/>
    <col min="6403" max="6403" width="4.7109375" style="35" customWidth="1"/>
    <col min="6404" max="6404" width="10.7109375" style="35" customWidth="1"/>
    <col min="6405" max="6405" width="6.5703125" style="35" customWidth="1"/>
    <col min="6406" max="6406" width="7.140625" style="35" customWidth="1"/>
    <col min="6407" max="6407" width="2.7109375" style="35" customWidth="1"/>
    <col min="6408" max="6408" width="9.140625" style="35"/>
    <col min="6409" max="6409" width="5.42578125" style="35" customWidth="1"/>
    <col min="6410" max="6410" width="12.140625" style="35" customWidth="1"/>
    <col min="6411" max="6658" width="9.140625" style="35"/>
    <col min="6659" max="6659" width="4.7109375" style="35" customWidth="1"/>
    <col min="6660" max="6660" width="10.7109375" style="35" customWidth="1"/>
    <col min="6661" max="6661" width="6.5703125" style="35" customWidth="1"/>
    <col min="6662" max="6662" width="7.140625" style="35" customWidth="1"/>
    <col min="6663" max="6663" width="2.7109375" style="35" customWidth="1"/>
    <col min="6664" max="6664" width="9.140625" style="35"/>
    <col min="6665" max="6665" width="5.42578125" style="35" customWidth="1"/>
    <col min="6666" max="6666" width="12.140625" style="35" customWidth="1"/>
    <col min="6667" max="6914" width="9.140625" style="35"/>
    <col min="6915" max="6915" width="4.7109375" style="35" customWidth="1"/>
    <col min="6916" max="6916" width="10.7109375" style="35" customWidth="1"/>
    <col min="6917" max="6917" width="6.5703125" style="35" customWidth="1"/>
    <col min="6918" max="6918" width="7.140625" style="35" customWidth="1"/>
    <col min="6919" max="6919" width="2.7109375" style="35" customWidth="1"/>
    <col min="6920" max="6920" width="9.140625" style="35"/>
    <col min="6921" max="6921" width="5.42578125" style="35" customWidth="1"/>
    <col min="6922" max="6922" width="12.140625" style="35" customWidth="1"/>
    <col min="6923" max="7170" width="9.140625" style="35"/>
    <col min="7171" max="7171" width="4.7109375" style="35" customWidth="1"/>
    <col min="7172" max="7172" width="10.7109375" style="35" customWidth="1"/>
    <col min="7173" max="7173" width="6.5703125" style="35" customWidth="1"/>
    <col min="7174" max="7174" width="7.140625" style="35" customWidth="1"/>
    <col min="7175" max="7175" width="2.7109375" style="35" customWidth="1"/>
    <col min="7176" max="7176" width="9.140625" style="35"/>
    <col min="7177" max="7177" width="5.42578125" style="35" customWidth="1"/>
    <col min="7178" max="7178" width="12.140625" style="35" customWidth="1"/>
    <col min="7179" max="7426" width="9.140625" style="35"/>
    <col min="7427" max="7427" width="4.7109375" style="35" customWidth="1"/>
    <col min="7428" max="7428" width="10.7109375" style="35" customWidth="1"/>
    <col min="7429" max="7429" width="6.5703125" style="35" customWidth="1"/>
    <col min="7430" max="7430" width="7.140625" style="35" customWidth="1"/>
    <col min="7431" max="7431" width="2.7109375" style="35" customWidth="1"/>
    <col min="7432" max="7432" width="9.140625" style="35"/>
    <col min="7433" max="7433" width="5.42578125" style="35" customWidth="1"/>
    <col min="7434" max="7434" width="12.140625" style="35" customWidth="1"/>
    <col min="7435" max="7682" width="9.140625" style="35"/>
    <col min="7683" max="7683" width="4.7109375" style="35" customWidth="1"/>
    <col min="7684" max="7684" width="10.7109375" style="35" customWidth="1"/>
    <col min="7685" max="7685" width="6.5703125" style="35" customWidth="1"/>
    <col min="7686" max="7686" width="7.140625" style="35" customWidth="1"/>
    <col min="7687" max="7687" width="2.7109375" style="35" customWidth="1"/>
    <col min="7688" max="7688" width="9.140625" style="35"/>
    <col min="7689" max="7689" width="5.42578125" style="35" customWidth="1"/>
    <col min="7690" max="7690" width="12.140625" style="35" customWidth="1"/>
    <col min="7691" max="7938" width="9.140625" style="35"/>
    <col min="7939" max="7939" width="4.7109375" style="35" customWidth="1"/>
    <col min="7940" max="7940" width="10.7109375" style="35" customWidth="1"/>
    <col min="7941" max="7941" width="6.5703125" style="35" customWidth="1"/>
    <col min="7942" max="7942" width="7.140625" style="35" customWidth="1"/>
    <col min="7943" max="7943" width="2.7109375" style="35" customWidth="1"/>
    <col min="7944" max="7944" width="9.140625" style="35"/>
    <col min="7945" max="7945" width="5.42578125" style="35" customWidth="1"/>
    <col min="7946" max="7946" width="12.140625" style="35" customWidth="1"/>
    <col min="7947" max="8194" width="9.140625" style="35"/>
    <col min="8195" max="8195" width="4.7109375" style="35" customWidth="1"/>
    <col min="8196" max="8196" width="10.7109375" style="35" customWidth="1"/>
    <col min="8197" max="8197" width="6.5703125" style="35" customWidth="1"/>
    <col min="8198" max="8198" width="7.140625" style="35" customWidth="1"/>
    <col min="8199" max="8199" width="2.7109375" style="35" customWidth="1"/>
    <col min="8200" max="8200" width="9.140625" style="35"/>
    <col min="8201" max="8201" width="5.42578125" style="35" customWidth="1"/>
    <col min="8202" max="8202" width="12.140625" style="35" customWidth="1"/>
    <col min="8203" max="8450" width="9.140625" style="35"/>
    <col min="8451" max="8451" width="4.7109375" style="35" customWidth="1"/>
    <col min="8452" max="8452" width="10.7109375" style="35" customWidth="1"/>
    <col min="8453" max="8453" width="6.5703125" style="35" customWidth="1"/>
    <col min="8454" max="8454" width="7.140625" style="35" customWidth="1"/>
    <col min="8455" max="8455" width="2.7109375" style="35" customWidth="1"/>
    <col min="8456" max="8456" width="9.140625" style="35"/>
    <col min="8457" max="8457" width="5.42578125" style="35" customWidth="1"/>
    <col min="8458" max="8458" width="12.140625" style="35" customWidth="1"/>
    <col min="8459" max="8706" width="9.140625" style="35"/>
    <col min="8707" max="8707" width="4.7109375" style="35" customWidth="1"/>
    <col min="8708" max="8708" width="10.7109375" style="35" customWidth="1"/>
    <col min="8709" max="8709" width="6.5703125" style="35" customWidth="1"/>
    <col min="8710" max="8710" width="7.140625" style="35" customWidth="1"/>
    <col min="8711" max="8711" width="2.7109375" style="35" customWidth="1"/>
    <col min="8712" max="8712" width="9.140625" style="35"/>
    <col min="8713" max="8713" width="5.42578125" style="35" customWidth="1"/>
    <col min="8714" max="8714" width="12.140625" style="35" customWidth="1"/>
    <col min="8715" max="8962" width="9.140625" style="35"/>
    <col min="8963" max="8963" width="4.7109375" style="35" customWidth="1"/>
    <col min="8964" max="8964" width="10.7109375" style="35" customWidth="1"/>
    <col min="8965" max="8965" width="6.5703125" style="35" customWidth="1"/>
    <col min="8966" max="8966" width="7.140625" style="35" customWidth="1"/>
    <col min="8967" max="8967" width="2.7109375" style="35" customWidth="1"/>
    <col min="8968" max="8968" width="9.140625" style="35"/>
    <col min="8969" max="8969" width="5.42578125" style="35" customWidth="1"/>
    <col min="8970" max="8970" width="12.140625" style="35" customWidth="1"/>
    <col min="8971" max="9218" width="9.140625" style="35"/>
    <col min="9219" max="9219" width="4.7109375" style="35" customWidth="1"/>
    <col min="9220" max="9220" width="10.7109375" style="35" customWidth="1"/>
    <col min="9221" max="9221" width="6.5703125" style="35" customWidth="1"/>
    <col min="9222" max="9222" width="7.140625" style="35" customWidth="1"/>
    <col min="9223" max="9223" width="2.7109375" style="35" customWidth="1"/>
    <col min="9224" max="9224" width="9.140625" style="35"/>
    <col min="9225" max="9225" width="5.42578125" style="35" customWidth="1"/>
    <col min="9226" max="9226" width="12.140625" style="35" customWidth="1"/>
    <col min="9227" max="9474" width="9.140625" style="35"/>
    <col min="9475" max="9475" width="4.7109375" style="35" customWidth="1"/>
    <col min="9476" max="9476" width="10.7109375" style="35" customWidth="1"/>
    <col min="9477" max="9477" width="6.5703125" style="35" customWidth="1"/>
    <col min="9478" max="9478" width="7.140625" style="35" customWidth="1"/>
    <col min="9479" max="9479" width="2.7109375" style="35" customWidth="1"/>
    <col min="9480" max="9480" width="9.140625" style="35"/>
    <col min="9481" max="9481" width="5.42578125" style="35" customWidth="1"/>
    <col min="9482" max="9482" width="12.140625" style="35" customWidth="1"/>
    <col min="9483" max="9730" width="9.140625" style="35"/>
    <col min="9731" max="9731" width="4.7109375" style="35" customWidth="1"/>
    <col min="9732" max="9732" width="10.7109375" style="35" customWidth="1"/>
    <col min="9733" max="9733" width="6.5703125" style="35" customWidth="1"/>
    <col min="9734" max="9734" width="7.140625" style="35" customWidth="1"/>
    <col min="9735" max="9735" width="2.7109375" style="35" customWidth="1"/>
    <col min="9736" max="9736" width="9.140625" style="35"/>
    <col min="9737" max="9737" width="5.42578125" style="35" customWidth="1"/>
    <col min="9738" max="9738" width="12.140625" style="35" customWidth="1"/>
    <col min="9739" max="9986" width="9.140625" style="35"/>
    <col min="9987" max="9987" width="4.7109375" style="35" customWidth="1"/>
    <col min="9988" max="9988" width="10.7109375" style="35" customWidth="1"/>
    <col min="9989" max="9989" width="6.5703125" style="35" customWidth="1"/>
    <col min="9990" max="9990" width="7.140625" style="35" customWidth="1"/>
    <col min="9991" max="9991" width="2.7109375" style="35" customWidth="1"/>
    <col min="9992" max="9992" width="9.140625" style="35"/>
    <col min="9993" max="9993" width="5.42578125" style="35" customWidth="1"/>
    <col min="9994" max="9994" width="12.140625" style="35" customWidth="1"/>
    <col min="9995" max="10242" width="9.140625" style="35"/>
    <col min="10243" max="10243" width="4.7109375" style="35" customWidth="1"/>
    <col min="10244" max="10244" width="10.7109375" style="35" customWidth="1"/>
    <col min="10245" max="10245" width="6.5703125" style="35" customWidth="1"/>
    <col min="10246" max="10246" width="7.140625" style="35" customWidth="1"/>
    <col min="10247" max="10247" width="2.7109375" style="35" customWidth="1"/>
    <col min="10248" max="10248" width="9.140625" style="35"/>
    <col min="10249" max="10249" width="5.42578125" style="35" customWidth="1"/>
    <col min="10250" max="10250" width="12.140625" style="35" customWidth="1"/>
    <col min="10251" max="10498" width="9.140625" style="35"/>
    <col min="10499" max="10499" width="4.7109375" style="35" customWidth="1"/>
    <col min="10500" max="10500" width="10.7109375" style="35" customWidth="1"/>
    <col min="10501" max="10501" width="6.5703125" style="35" customWidth="1"/>
    <col min="10502" max="10502" width="7.140625" style="35" customWidth="1"/>
    <col min="10503" max="10503" width="2.7109375" style="35" customWidth="1"/>
    <col min="10504" max="10504" width="9.140625" style="35"/>
    <col min="10505" max="10505" width="5.42578125" style="35" customWidth="1"/>
    <col min="10506" max="10506" width="12.140625" style="35" customWidth="1"/>
    <col min="10507" max="10754" width="9.140625" style="35"/>
    <col min="10755" max="10755" width="4.7109375" style="35" customWidth="1"/>
    <col min="10756" max="10756" width="10.7109375" style="35" customWidth="1"/>
    <col min="10757" max="10757" width="6.5703125" style="35" customWidth="1"/>
    <col min="10758" max="10758" width="7.140625" style="35" customWidth="1"/>
    <col min="10759" max="10759" width="2.7109375" style="35" customWidth="1"/>
    <col min="10760" max="10760" width="9.140625" style="35"/>
    <col min="10761" max="10761" width="5.42578125" style="35" customWidth="1"/>
    <col min="10762" max="10762" width="12.140625" style="35" customWidth="1"/>
    <col min="10763" max="11010" width="9.140625" style="35"/>
    <col min="11011" max="11011" width="4.7109375" style="35" customWidth="1"/>
    <col min="11012" max="11012" width="10.7109375" style="35" customWidth="1"/>
    <col min="11013" max="11013" width="6.5703125" style="35" customWidth="1"/>
    <col min="11014" max="11014" width="7.140625" style="35" customWidth="1"/>
    <col min="11015" max="11015" width="2.7109375" style="35" customWidth="1"/>
    <col min="11016" max="11016" width="9.140625" style="35"/>
    <col min="11017" max="11017" width="5.42578125" style="35" customWidth="1"/>
    <col min="11018" max="11018" width="12.140625" style="35" customWidth="1"/>
    <col min="11019" max="11266" width="9.140625" style="35"/>
    <col min="11267" max="11267" width="4.7109375" style="35" customWidth="1"/>
    <col min="11268" max="11268" width="10.7109375" style="35" customWidth="1"/>
    <col min="11269" max="11269" width="6.5703125" style="35" customWidth="1"/>
    <col min="11270" max="11270" width="7.140625" style="35" customWidth="1"/>
    <col min="11271" max="11271" width="2.7109375" style="35" customWidth="1"/>
    <col min="11272" max="11272" width="9.140625" style="35"/>
    <col min="11273" max="11273" width="5.42578125" style="35" customWidth="1"/>
    <col min="11274" max="11274" width="12.140625" style="35" customWidth="1"/>
    <col min="11275" max="11522" width="9.140625" style="35"/>
    <col min="11523" max="11523" width="4.7109375" style="35" customWidth="1"/>
    <col min="11524" max="11524" width="10.7109375" style="35" customWidth="1"/>
    <col min="11525" max="11525" width="6.5703125" style="35" customWidth="1"/>
    <col min="11526" max="11526" width="7.140625" style="35" customWidth="1"/>
    <col min="11527" max="11527" width="2.7109375" style="35" customWidth="1"/>
    <col min="11528" max="11528" width="9.140625" style="35"/>
    <col min="11529" max="11529" width="5.42578125" style="35" customWidth="1"/>
    <col min="11530" max="11530" width="12.140625" style="35" customWidth="1"/>
    <col min="11531" max="11778" width="9.140625" style="35"/>
    <col min="11779" max="11779" width="4.7109375" style="35" customWidth="1"/>
    <col min="11780" max="11780" width="10.7109375" style="35" customWidth="1"/>
    <col min="11781" max="11781" width="6.5703125" style="35" customWidth="1"/>
    <col min="11782" max="11782" width="7.140625" style="35" customWidth="1"/>
    <col min="11783" max="11783" width="2.7109375" style="35" customWidth="1"/>
    <col min="11784" max="11784" width="9.140625" style="35"/>
    <col min="11785" max="11785" width="5.42578125" style="35" customWidth="1"/>
    <col min="11786" max="11786" width="12.140625" style="35" customWidth="1"/>
    <col min="11787" max="12034" width="9.140625" style="35"/>
    <col min="12035" max="12035" width="4.7109375" style="35" customWidth="1"/>
    <col min="12036" max="12036" width="10.7109375" style="35" customWidth="1"/>
    <col min="12037" max="12037" width="6.5703125" style="35" customWidth="1"/>
    <col min="12038" max="12038" width="7.140625" style="35" customWidth="1"/>
    <col min="12039" max="12039" width="2.7109375" style="35" customWidth="1"/>
    <col min="12040" max="12040" width="9.140625" style="35"/>
    <col min="12041" max="12041" width="5.42578125" style="35" customWidth="1"/>
    <col min="12042" max="12042" width="12.140625" style="35" customWidth="1"/>
    <col min="12043" max="12290" width="9.140625" style="35"/>
    <col min="12291" max="12291" width="4.7109375" style="35" customWidth="1"/>
    <col min="12292" max="12292" width="10.7109375" style="35" customWidth="1"/>
    <col min="12293" max="12293" width="6.5703125" style="35" customWidth="1"/>
    <col min="12294" max="12294" width="7.140625" style="35" customWidth="1"/>
    <col min="12295" max="12295" width="2.7109375" style="35" customWidth="1"/>
    <col min="12296" max="12296" width="9.140625" style="35"/>
    <col min="12297" max="12297" width="5.42578125" style="35" customWidth="1"/>
    <col min="12298" max="12298" width="12.140625" style="35" customWidth="1"/>
    <col min="12299" max="12546" width="9.140625" style="35"/>
    <col min="12547" max="12547" width="4.7109375" style="35" customWidth="1"/>
    <col min="12548" max="12548" width="10.7109375" style="35" customWidth="1"/>
    <col min="12549" max="12549" width="6.5703125" style="35" customWidth="1"/>
    <col min="12550" max="12550" width="7.140625" style="35" customWidth="1"/>
    <col min="12551" max="12551" width="2.7109375" style="35" customWidth="1"/>
    <col min="12552" max="12552" width="9.140625" style="35"/>
    <col min="12553" max="12553" width="5.42578125" style="35" customWidth="1"/>
    <col min="12554" max="12554" width="12.140625" style="35" customWidth="1"/>
    <col min="12555" max="12802" width="9.140625" style="35"/>
    <col min="12803" max="12803" width="4.7109375" style="35" customWidth="1"/>
    <col min="12804" max="12804" width="10.7109375" style="35" customWidth="1"/>
    <col min="12805" max="12805" width="6.5703125" style="35" customWidth="1"/>
    <col min="12806" max="12806" width="7.140625" style="35" customWidth="1"/>
    <col min="12807" max="12807" width="2.7109375" style="35" customWidth="1"/>
    <col min="12808" max="12808" width="9.140625" style="35"/>
    <col min="12809" max="12809" width="5.42578125" style="35" customWidth="1"/>
    <col min="12810" max="12810" width="12.140625" style="35" customWidth="1"/>
    <col min="12811" max="13058" width="9.140625" style="35"/>
    <col min="13059" max="13059" width="4.7109375" style="35" customWidth="1"/>
    <col min="13060" max="13060" width="10.7109375" style="35" customWidth="1"/>
    <col min="13061" max="13061" width="6.5703125" style="35" customWidth="1"/>
    <col min="13062" max="13062" width="7.140625" style="35" customWidth="1"/>
    <col min="13063" max="13063" width="2.7109375" style="35" customWidth="1"/>
    <col min="13064" max="13064" width="9.140625" style="35"/>
    <col min="13065" max="13065" width="5.42578125" style="35" customWidth="1"/>
    <col min="13066" max="13066" width="12.140625" style="35" customWidth="1"/>
    <col min="13067" max="13314" width="9.140625" style="35"/>
    <col min="13315" max="13315" width="4.7109375" style="35" customWidth="1"/>
    <col min="13316" max="13316" width="10.7109375" style="35" customWidth="1"/>
    <col min="13317" max="13317" width="6.5703125" style="35" customWidth="1"/>
    <col min="13318" max="13318" width="7.140625" style="35" customWidth="1"/>
    <col min="13319" max="13319" width="2.7109375" style="35" customWidth="1"/>
    <col min="13320" max="13320" width="9.140625" style="35"/>
    <col min="13321" max="13321" width="5.42578125" style="35" customWidth="1"/>
    <col min="13322" max="13322" width="12.140625" style="35" customWidth="1"/>
    <col min="13323" max="13570" width="9.140625" style="35"/>
    <col min="13571" max="13571" width="4.7109375" style="35" customWidth="1"/>
    <col min="13572" max="13572" width="10.7109375" style="35" customWidth="1"/>
    <col min="13573" max="13573" width="6.5703125" style="35" customWidth="1"/>
    <col min="13574" max="13574" width="7.140625" style="35" customWidth="1"/>
    <col min="13575" max="13575" width="2.7109375" style="35" customWidth="1"/>
    <col min="13576" max="13576" width="9.140625" style="35"/>
    <col min="13577" max="13577" width="5.42578125" style="35" customWidth="1"/>
    <col min="13578" max="13578" width="12.140625" style="35" customWidth="1"/>
    <col min="13579" max="13826" width="9.140625" style="35"/>
    <col min="13827" max="13827" width="4.7109375" style="35" customWidth="1"/>
    <col min="13828" max="13828" width="10.7109375" style="35" customWidth="1"/>
    <col min="13829" max="13829" width="6.5703125" style="35" customWidth="1"/>
    <col min="13830" max="13830" width="7.140625" style="35" customWidth="1"/>
    <col min="13831" max="13831" width="2.7109375" style="35" customWidth="1"/>
    <col min="13832" max="13832" width="9.140625" style="35"/>
    <col min="13833" max="13833" width="5.42578125" style="35" customWidth="1"/>
    <col min="13834" max="13834" width="12.140625" style="35" customWidth="1"/>
    <col min="13835" max="14082" width="9.140625" style="35"/>
    <col min="14083" max="14083" width="4.7109375" style="35" customWidth="1"/>
    <col min="14084" max="14084" width="10.7109375" style="35" customWidth="1"/>
    <col min="14085" max="14085" width="6.5703125" style="35" customWidth="1"/>
    <col min="14086" max="14086" width="7.140625" style="35" customWidth="1"/>
    <col min="14087" max="14087" width="2.7109375" style="35" customWidth="1"/>
    <col min="14088" max="14088" width="9.140625" style="35"/>
    <col min="14089" max="14089" width="5.42578125" style="35" customWidth="1"/>
    <col min="14090" max="14090" width="12.140625" style="35" customWidth="1"/>
    <col min="14091" max="14338" width="9.140625" style="35"/>
    <col min="14339" max="14339" width="4.7109375" style="35" customWidth="1"/>
    <col min="14340" max="14340" width="10.7109375" style="35" customWidth="1"/>
    <col min="14341" max="14341" width="6.5703125" style="35" customWidth="1"/>
    <col min="14342" max="14342" width="7.140625" style="35" customWidth="1"/>
    <col min="14343" max="14343" width="2.7109375" style="35" customWidth="1"/>
    <col min="14344" max="14344" width="9.140625" style="35"/>
    <col min="14345" max="14345" width="5.42578125" style="35" customWidth="1"/>
    <col min="14346" max="14346" width="12.140625" style="35" customWidth="1"/>
    <col min="14347" max="14594" width="9.140625" style="35"/>
    <col min="14595" max="14595" width="4.7109375" style="35" customWidth="1"/>
    <col min="14596" max="14596" width="10.7109375" style="35" customWidth="1"/>
    <col min="14597" max="14597" width="6.5703125" style="35" customWidth="1"/>
    <col min="14598" max="14598" width="7.140625" style="35" customWidth="1"/>
    <col min="14599" max="14599" width="2.7109375" style="35" customWidth="1"/>
    <col min="14600" max="14600" width="9.140625" style="35"/>
    <col min="14601" max="14601" width="5.42578125" style="35" customWidth="1"/>
    <col min="14602" max="14602" width="12.140625" style="35" customWidth="1"/>
    <col min="14603" max="14850" width="9.140625" style="35"/>
    <col min="14851" max="14851" width="4.7109375" style="35" customWidth="1"/>
    <col min="14852" max="14852" width="10.7109375" style="35" customWidth="1"/>
    <col min="14853" max="14853" width="6.5703125" style="35" customWidth="1"/>
    <col min="14854" max="14854" width="7.140625" style="35" customWidth="1"/>
    <col min="14855" max="14855" width="2.7109375" style="35" customWidth="1"/>
    <col min="14856" max="14856" width="9.140625" style="35"/>
    <col min="14857" max="14857" width="5.42578125" style="35" customWidth="1"/>
    <col min="14858" max="14858" width="12.140625" style="35" customWidth="1"/>
    <col min="14859" max="15106" width="9.140625" style="35"/>
    <col min="15107" max="15107" width="4.7109375" style="35" customWidth="1"/>
    <col min="15108" max="15108" width="10.7109375" style="35" customWidth="1"/>
    <col min="15109" max="15109" width="6.5703125" style="35" customWidth="1"/>
    <col min="15110" max="15110" width="7.140625" style="35" customWidth="1"/>
    <col min="15111" max="15111" width="2.7109375" style="35" customWidth="1"/>
    <col min="15112" max="15112" width="9.140625" style="35"/>
    <col min="15113" max="15113" width="5.42578125" style="35" customWidth="1"/>
    <col min="15114" max="15114" width="12.140625" style="35" customWidth="1"/>
    <col min="15115" max="15362" width="9.140625" style="35"/>
    <col min="15363" max="15363" width="4.7109375" style="35" customWidth="1"/>
    <col min="15364" max="15364" width="10.7109375" style="35" customWidth="1"/>
    <col min="15365" max="15365" width="6.5703125" style="35" customWidth="1"/>
    <col min="15366" max="15366" width="7.140625" style="35" customWidth="1"/>
    <col min="15367" max="15367" width="2.7109375" style="35" customWidth="1"/>
    <col min="15368" max="15368" width="9.140625" style="35"/>
    <col min="15369" max="15369" width="5.42578125" style="35" customWidth="1"/>
    <col min="15370" max="15370" width="12.140625" style="35" customWidth="1"/>
    <col min="15371" max="15618" width="9.140625" style="35"/>
    <col min="15619" max="15619" width="4.7109375" style="35" customWidth="1"/>
    <col min="15620" max="15620" width="10.7109375" style="35" customWidth="1"/>
    <col min="15621" max="15621" width="6.5703125" style="35" customWidth="1"/>
    <col min="15622" max="15622" width="7.140625" style="35" customWidth="1"/>
    <col min="15623" max="15623" width="2.7109375" style="35" customWidth="1"/>
    <col min="15624" max="15624" width="9.140625" style="35"/>
    <col min="15625" max="15625" width="5.42578125" style="35" customWidth="1"/>
    <col min="15626" max="15626" width="12.140625" style="35" customWidth="1"/>
    <col min="15627" max="15874" width="9.140625" style="35"/>
    <col min="15875" max="15875" width="4.7109375" style="35" customWidth="1"/>
    <col min="15876" max="15876" width="10.7109375" style="35" customWidth="1"/>
    <col min="15877" max="15877" width="6.5703125" style="35" customWidth="1"/>
    <col min="15878" max="15878" width="7.140625" style="35" customWidth="1"/>
    <col min="15879" max="15879" width="2.7109375" style="35" customWidth="1"/>
    <col min="15880" max="15880" width="9.140625" style="35"/>
    <col min="15881" max="15881" width="5.42578125" style="35" customWidth="1"/>
    <col min="15882" max="15882" width="12.140625" style="35" customWidth="1"/>
    <col min="15883" max="16130" width="9.140625" style="35"/>
    <col min="16131" max="16131" width="4.7109375" style="35" customWidth="1"/>
    <col min="16132" max="16132" width="10.7109375" style="35" customWidth="1"/>
    <col min="16133" max="16133" width="6.5703125" style="35" customWidth="1"/>
    <col min="16134" max="16134" width="7.140625" style="35" customWidth="1"/>
    <col min="16135" max="16135" width="2.7109375" style="35" customWidth="1"/>
    <col min="16136" max="16136" width="9.140625" style="35"/>
    <col min="16137" max="16137" width="5.42578125" style="35" customWidth="1"/>
    <col min="16138" max="16138" width="12.140625" style="35" customWidth="1"/>
    <col min="16139" max="16384" width="9.140625" style="35"/>
  </cols>
  <sheetData>
    <row r="1" spans="1:17" x14ac:dyDescent="0.2">
      <c r="A1" s="40" t="s">
        <v>30</v>
      </c>
      <c r="D1" s="41"/>
      <c r="E1" s="41"/>
      <c r="F1" s="41"/>
      <c r="G1" s="42" t="s">
        <v>31</v>
      </c>
      <c r="H1" s="41"/>
      <c r="I1" s="41"/>
      <c r="J1" s="45"/>
      <c r="K1" s="59" t="s">
        <v>32</v>
      </c>
      <c r="M1" s="58" t="s">
        <v>19</v>
      </c>
      <c r="N1" s="58" t="s">
        <v>20</v>
      </c>
      <c r="O1" s="58"/>
      <c r="P1" s="116" t="s">
        <v>36</v>
      </c>
      <c r="Q1" s="117"/>
    </row>
    <row r="2" spans="1:17" ht="15.75" x14ac:dyDescent="0.25">
      <c r="A2" s="64" t="s">
        <v>91</v>
      </c>
      <c r="C2" s="43" t="s">
        <v>26</v>
      </c>
      <c r="D2" s="44">
        <v>40</v>
      </c>
      <c r="E2" s="45"/>
      <c r="F2" s="43" t="s">
        <v>33</v>
      </c>
      <c r="G2" s="44">
        <v>30</v>
      </c>
      <c r="H2" s="43" t="s">
        <v>34</v>
      </c>
      <c r="I2" s="44">
        <v>50</v>
      </c>
      <c r="J2" s="66"/>
      <c r="K2" s="57">
        <f ca="1">C28/C27</f>
        <v>0.88962892191962595</v>
      </c>
      <c r="L2" s="96" t="str">
        <f ca="1">IF(OR(G2&lt;M2,N2&lt;G2),"X","")</f>
        <v/>
      </c>
      <c r="M2" s="100">
        <f ca="1">$G$3-$C$26*$G$4</f>
        <v>17.176878052393363</v>
      </c>
      <c r="N2" s="100">
        <f ca="1">$G$3+$C$26*$G$4</f>
        <v>32.388868387636634</v>
      </c>
      <c r="O2" s="100" t="s">
        <v>23</v>
      </c>
      <c r="P2" s="98" t="s">
        <v>27</v>
      </c>
      <c r="Q2" s="99" t="s">
        <v>28</v>
      </c>
    </row>
    <row r="3" spans="1:17" ht="15" x14ac:dyDescent="0.25">
      <c r="A3" s="57" t="s">
        <v>89</v>
      </c>
      <c r="B3" s="58"/>
      <c r="C3" s="59" t="s">
        <v>26</v>
      </c>
      <c r="D3" s="63">
        <f ca="1">C21</f>
        <v>48.405789507072711</v>
      </c>
      <c r="E3" s="60"/>
      <c r="F3" s="59" t="s">
        <v>33</v>
      </c>
      <c r="G3" s="63">
        <f ca="1">C20</f>
        <v>24.782873220014999</v>
      </c>
      <c r="H3" s="59" t="s">
        <v>90</v>
      </c>
      <c r="I3" s="63">
        <f ca="1">C22</f>
        <v>35.529670741326555</v>
      </c>
      <c r="J3" s="62"/>
      <c r="K3" s="57" t="s">
        <v>72</v>
      </c>
      <c r="L3" s="96" t="str">
        <f ca="1">IF(OR(D2&lt;M3,N3&lt;D2),"X","")</f>
        <v/>
      </c>
      <c r="M3" s="100">
        <f ca="1">$D$3-$C$26*$D$4</f>
        <v>35.549311152352786</v>
      </c>
      <c r="N3" s="100">
        <f ca="1">$D$3+$C$26*$D$4</f>
        <v>61.262267861792637</v>
      </c>
      <c r="O3" s="100" t="s">
        <v>98</v>
      </c>
      <c r="P3" s="98">
        <f t="shared" ref="P3:P13" si="0">A8</f>
        <v>0</v>
      </c>
      <c r="Q3" s="102">
        <f t="shared" ref="Q3:Q13" ca="1" si="1">B8</f>
        <v>19.314422099981506</v>
      </c>
    </row>
    <row r="4" spans="1:17" ht="14.25" x14ac:dyDescent="0.25">
      <c r="C4" s="59" t="s">
        <v>99</v>
      </c>
      <c r="D4" s="57">
        <f ca="1">SQRT(C22/C23)</f>
        <v>5.6832825615073226</v>
      </c>
      <c r="F4" s="59" t="s">
        <v>103</v>
      </c>
      <c r="G4" s="57">
        <f ca="1">SQRT(C22*(1/C25+C24^2/C23))</f>
        <v>3.3622753063776072</v>
      </c>
      <c r="H4" s="59" t="s">
        <v>101</v>
      </c>
      <c r="I4" s="57">
        <f ca="1">SQRT(I3)</f>
        <v>5.9606770371600035</v>
      </c>
      <c r="K4" s="57">
        <f ca="1">CORREL(A8:A18,B8:B18)</f>
        <v>0.94320142171204635</v>
      </c>
      <c r="P4" s="98">
        <f t="shared" si="0"/>
        <v>0.1</v>
      </c>
      <c r="Q4" s="102">
        <f t="shared" ca="1" si="1"/>
        <v>27.617113205274045</v>
      </c>
    </row>
    <row r="5" spans="1:17" ht="15.75" x14ac:dyDescent="0.25">
      <c r="B5" s="48"/>
      <c r="P5" s="98">
        <f t="shared" si="0"/>
        <v>0.2</v>
      </c>
      <c r="Q5" s="102">
        <f t="shared" ca="1" si="1"/>
        <v>35.627576601609171</v>
      </c>
    </row>
    <row r="6" spans="1:17" x14ac:dyDescent="0.2">
      <c r="B6" s="46" t="s">
        <v>35</v>
      </c>
      <c r="C6" s="47">
        <v>0.1</v>
      </c>
      <c r="P6" s="98">
        <f t="shared" si="0"/>
        <v>0.30000000000000004</v>
      </c>
      <c r="Q6" s="102">
        <f t="shared" ca="1" si="1"/>
        <v>49.120819915080929</v>
      </c>
    </row>
    <row r="7" spans="1:17" x14ac:dyDescent="0.2">
      <c r="A7" s="35" t="s">
        <v>27</v>
      </c>
      <c r="B7" s="49" t="s">
        <v>36</v>
      </c>
      <c r="C7" s="104" t="s">
        <v>102</v>
      </c>
      <c r="D7" s="35" t="s">
        <v>37</v>
      </c>
      <c r="E7" s="47" t="s">
        <v>42</v>
      </c>
      <c r="F7" s="35" t="s">
        <v>38</v>
      </c>
      <c r="G7" s="35" t="s">
        <v>39</v>
      </c>
      <c r="H7" s="35" t="s">
        <v>40</v>
      </c>
      <c r="I7" s="35" t="s">
        <v>41</v>
      </c>
      <c r="P7" s="98">
        <f t="shared" si="0"/>
        <v>0.4</v>
      </c>
      <c r="Q7" s="102">
        <f t="shared" ca="1" si="1"/>
        <v>42.687091147454538</v>
      </c>
    </row>
    <row r="8" spans="1:17" x14ac:dyDescent="0.2">
      <c r="A8" s="35">
        <v>0</v>
      </c>
      <c r="B8" s="49">
        <f t="shared" ref="B8:B18" ca="1" si="2">E8+NORMINV(RAND(),0,SQRT($I$2))</f>
        <v>19.314422099981506</v>
      </c>
      <c r="D8" s="35">
        <f t="shared" ref="D8:D18" ca="1" si="3">$C$20+$C$21*A8</f>
        <v>24.782873220014999</v>
      </c>
      <c r="E8" s="49">
        <f t="shared" ref="E8:E18" si="4">$G$2+$D$2*A8</f>
        <v>30</v>
      </c>
      <c r="F8" s="35">
        <f ca="1">$D8-$C$26*SQRT($C$22*(1/11+($A8-$C$24)^2/$C$23))</f>
        <v>17.176878052393363</v>
      </c>
      <c r="G8" s="35">
        <f ca="1">$D8+$C$26*SQRT($C$22*(1/11+($A8-$C$24)^2/$C$23))</f>
        <v>32.388868387636634</v>
      </c>
      <c r="H8" s="35">
        <f ca="1">$D8-$C$26*SQRT($C$22*(1+1/11+($A8-$C$24)^2/$C$23))</f>
        <v>9.3016232141594095</v>
      </c>
      <c r="I8" s="35">
        <f ca="1">$D8+$C$26*SQRT($C$22*(1+1/11+($A8-$C$24)^2/$C$23))</f>
        <v>40.264123225870591</v>
      </c>
      <c r="J8" s="35">
        <f t="shared" ref="J8:J18" ca="1" si="5">(B8-D8)^2</f>
        <v>29.903957652195558</v>
      </c>
      <c r="P8" s="98">
        <f t="shared" si="0"/>
        <v>0.5</v>
      </c>
      <c r="Q8" s="102">
        <f t="shared" ca="1" si="1"/>
        <v>43.090088109202014</v>
      </c>
    </row>
    <row r="9" spans="1:17" x14ac:dyDescent="0.2">
      <c r="A9" s="35">
        <f t="shared" ref="A9:A18" si="6">A8+$C$6</f>
        <v>0.1</v>
      </c>
      <c r="B9" s="49">
        <f t="shared" ca="1" si="2"/>
        <v>27.617113205274045</v>
      </c>
      <c r="D9" s="35">
        <f t="shared" ca="1" si="3"/>
        <v>29.62345217072227</v>
      </c>
      <c r="E9" s="49">
        <f t="shared" si="4"/>
        <v>34</v>
      </c>
      <c r="F9" s="35">
        <f t="shared" ref="F9:F18" ca="1" si="7">$D9-$C$26*SQRT($C$22*(1/11+($A9-$C$24)^2/$C$23))</f>
        <v>23.067908770042255</v>
      </c>
      <c r="G9" s="35">
        <f t="shared" ref="G9:G18" ca="1" si="8">$D9+$C$26*SQRT($C$22*(1/11+($A9-$C$24)^2/$C$23))</f>
        <v>36.178995571402282</v>
      </c>
      <c r="H9" s="35">
        <f t="shared" ref="H9:H18" ca="1" si="9">$D9-$C$26*SQRT($C$22*(1+1/11+($A9-$C$24)^2/$C$23))</f>
        <v>14.630350806023927</v>
      </c>
      <c r="I9" s="35">
        <f t="shared" ref="I9:I18" ca="1" si="10">$D9+$C$26*SQRT($C$22*(1+1/11+($A9-$C$24)^2/$C$23))</f>
        <v>44.616553535420614</v>
      </c>
      <c r="J9" s="35">
        <f t="shared" ca="1" si="5"/>
        <v>4.0253960442758565</v>
      </c>
      <c r="P9" s="98">
        <f t="shared" si="0"/>
        <v>0.6</v>
      </c>
      <c r="Q9" s="102">
        <f t="shared" ca="1" si="1"/>
        <v>58.483154677102377</v>
      </c>
    </row>
    <row r="10" spans="1:17" x14ac:dyDescent="0.2">
      <c r="A10" s="35">
        <f t="shared" si="6"/>
        <v>0.2</v>
      </c>
      <c r="B10" s="49">
        <f t="shared" ca="1" si="2"/>
        <v>35.627576601609171</v>
      </c>
      <c r="D10" s="35">
        <f t="shared" ca="1" si="3"/>
        <v>34.464031121429542</v>
      </c>
      <c r="E10" s="49">
        <f t="shared" si="4"/>
        <v>38</v>
      </c>
      <c r="F10" s="35">
        <f t="shared" ca="1" si="7"/>
        <v>28.860022129625321</v>
      </c>
      <c r="G10" s="35">
        <f t="shared" ca="1" si="8"/>
        <v>40.068040113233764</v>
      </c>
      <c r="H10" s="35">
        <f t="shared" ca="1" si="9"/>
        <v>19.861878676185636</v>
      </c>
      <c r="I10" s="35">
        <f t="shared" ca="1" si="10"/>
        <v>49.066183566673445</v>
      </c>
      <c r="J10" s="35">
        <f t="shared" ca="1" si="5"/>
        <v>1.3538380844464424</v>
      </c>
      <c r="P10" s="98">
        <f t="shared" si="0"/>
        <v>0.7</v>
      </c>
      <c r="Q10" s="102">
        <f t="shared" ca="1" si="1"/>
        <v>63.944372048674083</v>
      </c>
    </row>
    <row r="11" spans="1:17" x14ac:dyDescent="0.2">
      <c r="A11" s="35">
        <f t="shared" si="6"/>
        <v>0.30000000000000004</v>
      </c>
      <c r="B11" s="49">
        <f t="shared" ca="1" si="2"/>
        <v>49.120819915080929</v>
      </c>
      <c r="D11" s="35">
        <f t="shared" ca="1" si="3"/>
        <v>39.304610072136811</v>
      </c>
      <c r="E11" s="49">
        <f t="shared" si="4"/>
        <v>42</v>
      </c>
      <c r="F11" s="35">
        <f t="shared" ca="1" si="7"/>
        <v>34.494156351753105</v>
      </c>
      <c r="G11" s="35">
        <f t="shared" ca="1" si="8"/>
        <v>44.115063792520516</v>
      </c>
      <c r="H11" s="35">
        <f t="shared" ca="1" si="9"/>
        <v>24.988241669155784</v>
      </c>
      <c r="I11" s="35">
        <f t="shared" ca="1" si="10"/>
        <v>53.620978475117838</v>
      </c>
      <c r="J11" s="35">
        <f t="shared" ca="1" si="5"/>
        <v>96.357975680712997</v>
      </c>
      <c r="P11" s="98">
        <f t="shared" si="0"/>
        <v>0.79999999999999993</v>
      </c>
      <c r="Q11" s="102">
        <f t="shared" ca="1" si="1"/>
        <v>67.391726029401482</v>
      </c>
    </row>
    <row r="12" spans="1:17" x14ac:dyDescent="0.2">
      <c r="A12" s="35">
        <f t="shared" si="6"/>
        <v>0.4</v>
      </c>
      <c r="B12" s="49">
        <f t="shared" ca="1" si="2"/>
        <v>42.687091147454538</v>
      </c>
      <c r="D12" s="35">
        <f t="shared" ca="1" si="3"/>
        <v>44.145189022844086</v>
      </c>
      <c r="E12" s="49">
        <f t="shared" si="4"/>
        <v>46</v>
      </c>
      <c r="F12" s="35">
        <f t="shared" ca="1" si="7"/>
        <v>39.881177540050913</v>
      </c>
      <c r="G12" s="35">
        <f t="shared" ca="1" si="8"/>
        <v>48.409200505637259</v>
      </c>
      <c r="H12" s="35">
        <f t="shared" ca="1" si="9"/>
        <v>30.003062832652173</v>
      </c>
      <c r="I12" s="35">
        <f t="shared" ca="1" si="10"/>
        <v>58.287315213035995</v>
      </c>
      <c r="J12" s="35">
        <f t="shared" ca="1" si="5"/>
        <v>2.1260494142155135</v>
      </c>
      <c r="P12" s="98">
        <f t="shared" si="0"/>
        <v>0.89999999999999991</v>
      </c>
      <c r="Q12" s="102">
        <f t="shared" ca="1" si="1"/>
        <v>59.066787557831006</v>
      </c>
    </row>
    <row r="13" spans="1:17" ht="13.5" thickBot="1" x14ac:dyDescent="0.25">
      <c r="A13" s="35">
        <f t="shared" si="6"/>
        <v>0.5</v>
      </c>
      <c r="B13" s="49">
        <f t="shared" ca="1" si="2"/>
        <v>43.090088109202014</v>
      </c>
      <c r="C13" s="35">
        <f ca="1">B19</f>
        <v>48.985767973551354</v>
      </c>
      <c r="D13" s="35">
        <f t="shared" ca="1" si="3"/>
        <v>48.985767973551354</v>
      </c>
      <c r="E13" s="49">
        <f t="shared" si="4"/>
        <v>50</v>
      </c>
      <c r="F13" s="35">
        <f t="shared" ca="1" si="7"/>
        <v>44.920192544594443</v>
      </c>
      <c r="G13" s="35">
        <f t="shared" ca="1" si="8"/>
        <v>53.051343402508266</v>
      </c>
      <c r="H13" s="35">
        <f t="shared" ca="1" si="9"/>
        <v>34.902201563637341</v>
      </c>
      <c r="I13" s="35">
        <f t="shared" ca="1" si="10"/>
        <v>63.069334383465367</v>
      </c>
      <c r="J13" s="35">
        <f t="shared" ca="1" si="5"/>
        <v>34.759041062894255</v>
      </c>
      <c r="P13" s="107">
        <f t="shared" si="0"/>
        <v>0.99999999999999989</v>
      </c>
      <c r="Q13" s="106">
        <f t="shared" ca="1" si="1"/>
        <v>72.500296317453675</v>
      </c>
    </row>
    <row r="14" spans="1:17" x14ac:dyDescent="0.2">
      <c r="A14" s="35">
        <f t="shared" si="6"/>
        <v>0.6</v>
      </c>
      <c r="B14" s="49">
        <f t="shared" ca="1" si="2"/>
        <v>58.483154677102377</v>
      </c>
      <c r="D14" s="35">
        <f t="shared" ca="1" si="3"/>
        <v>53.826346924258623</v>
      </c>
      <c r="E14" s="49">
        <f t="shared" si="4"/>
        <v>54</v>
      </c>
      <c r="F14" s="35">
        <f t="shared" ca="1" si="7"/>
        <v>49.56233544146545</v>
      </c>
      <c r="G14" s="35">
        <f t="shared" ca="1" si="8"/>
        <v>58.090358407051795</v>
      </c>
      <c r="H14" s="35">
        <f t="shared" ca="1" si="9"/>
        <v>39.684220734066713</v>
      </c>
      <c r="I14" s="35">
        <f t="shared" ca="1" si="10"/>
        <v>67.968473114450532</v>
      </c>
      <c r="J14" s="35">
        <f t="shared" ca="1" si="5"/>
        <v>21.685858446945694</v>
      </c>
    </row>
    <row r="15" spans="1:17" x14ac:dyDescent="0.2">
      <c r="A15" s="35">
        <f t="shared" si="6"/>
        <v>0.7</v>
      </c>
      <c r="B15" s="49">
        <f t="shared" ca="1" si="2"/>
        <v>63.944372048674083</v>
      </c>
      <c r="D15" s="35">
        <f t="shared" ca="1" si="3"/>
        <v>58.666925874965891</v>
      </c>
      <c r="E15" s="49">
        <f t="shared" si="4"/>
        <v>58</v>
      </c>
      <c r="F15" s="35">
        <f t="shared" ca="1" si="7"/>
        <v>53.856472154582185</v>
      </c>
      <c r="G15" s="35">
        <f t="shared" ca="1" si="8"/>
        <v>63.477379595349596</v>
      </c>
      <c r="H15" s="35">
        <f t="shared" ca="1" si="9"/>
        <v>44.350557471984864</v>
      </c>
      <c r="I15" s="35">
        <f t="shared" ca="1" si="10"/>
        <v>72.983294277946925</v>
      </c>
      <c r="J15" s="35">
        <f t="shared" ca="1" si="5"/>
        <v>27.851438116387239</v>
      </c>
    </row>
    <row r="16" spans="1:17" x14ac:dyDescent="0.2">
      <c r="A16" s="35">
        <f t="shared" si="6"/>
        <v>0.79999999999999993</v>
      </c>
      <c r="B16" s="49">
        <f t="shared" ca="1" si="2"/>
        <v>67.391726029401482</v>
      </c>
      <c r="D16" s="35">
        <f t="shared" ca="1" si="3"/>
        <v>63.507504825673166</v>
      </c>
      <c r="E16" s="49">
        <f t="shared" si="4"/>
        <v>62</v>
      </c>
      <c r="F16" s="35">
        <f t="shared" ca="1" si="7"/>
        <v>57.903495833868945</v>
      </c>
      <c r="G16" s="35">
        <f t="shared" ca="1" si="8"/>
        <v>69.111513817477388</v>
      </c>
      <c r="H16" s="35">
        <f t="shared" ca="1" si="9"/>
        <v>48.905352380429264</v>
      </c>
      <c r="I16" s="35">
        <f t="shared" ca="1" si="10"/>
        <v>78.109657270917069</v>
      </c>
      <c r="J16" s="35">
        <f t="shared" ca="1" si="5"/>
        <v>15.08717435949265</v>
      </c>
    </row>
    <row r="17" spans="1:11" x14ac:dyDescent="0.2">
      <c r="A17" s="35">
        <f t="shared" si="6"/>
        <v>0.89999999999999991</v>
      </c>
      <c r="B17" s="49">
        <f t="shared" ca="1" si="2"/>
        <v>59.066787557831006</v>
      </c>
      <c r="D17" s="35">
        <f t="shared" ca="1" si="3"/>
        <v>68.348083776380435</v>
      </c>
      <c r="E17" s="49">
        <f t="shared" si="4"/>
        <v>66</v>
      </c>
      <c r="F17" s="35">
        <f t="shared" ca="1" si="7"/>
        <v>61.792540375700419</v>
      </c>
      <c r="G17" s="35">
        <f t="shared" ca="1" si="8"/>
        <v>74.903627177060443</v>
      </c>
      <c r="H17" s="35">
        <f t="shared" ca="1" si="9"/>
        <v>53.354982411682087</v>
      </c>
      <c r="I17" s="35">
        <f t="shared" ca="1" si="10"/>
        <v>83.341185141078782</v>
      </c>
      <c r="J17" s="35">
        <f t="shared" ca="1" si="5"/>
        <v>86.142459496459921</v>
      </c>
    </row>
    <row r="18" spans="1:11" ht="13.5" thickBot="1" x14ac:dyDescent="0.25">
      <c r="A18" s="35">
        <f t="shared" si="6"/>
        <v>0.99999999999999989</v>
      </c>
      <c r="B18" s="49">
        <f t="shared" ca="1" si="2"/>
        <v>72.500296317453675</v>
      </c>
      <c r="D18" s="35">
        <f t="shared" ca="1" si="3"/>
        <v>73.188662727087703</v>
      </c>
      <c r="E18" s="49">
        <f t="shared" si="4"/>
        <v>70</v>
      </c>
      <c r="F18" s="35">
        <f t="shared" ca="1" si="7"/>
        <v>65.582667559466074</v>
      </c>
      <c r="G18" s="35">
        <f t="shared" ca="1" si="8"/>
        <v>80.794657894709331</v>
      </c>
      <c r="H18" s="35">
        <f t="shared" ca="1" si="9"/>
        <v>57.707412721232117</v>
      </c>
      <c r="I18" s="35">
        <f t="shared" ca="1" si="10"/>
        <v>88.669912732943288</v>
      </c>
      <c r="J18" s="50">
        <f t="shared" ca="1" si="5"/>
        <v>0.47384831391244281</v>
      </c>
      <c r="K18" s="65"/>
    </row>
    <row r="19" spans="1:11" x14ac:dyDescent="0.2">
      <c r="A19" s="35">
        <f>AVERAGE(A8:A18)</f>
        <v>0.5</v>
      </c>
      <c r="B19" s="35">
        <f t="shared" ref="B19" ca="1" si="11">AVERAGE(B8:B18)</f>
        <v>48.985767973551354</v>
      </c>
      <c r="D19" s="35">
        <f ca="1">AVERAGE(D8:D18)</f>
        <v>48.985767973551354</v>
      </c>
      <c r="E19" s="35">
        <f>AVERAGE(E8:E18)</f>
        <v>50</v>
      </c>
      <c r="J19" s="35">
        <f ca="1">SUM(J8:J18)</f>
        <v>319.76703667193863</v>
      </c>
      <c r="K19" s="51" t="s">
        <v>43</v>
      </c>
    </row>
    <row r="20" spans="1:11" x14ac:dyDescent="0.2">
      <c r="B20" s="46" t="s">
        <v>33</v>
      </c>
      <c r="C20" s="35">
        <f ca="1">INTERCEPT(B8:B18,A8:A18)</f>
        <v>24.782873220014999</v>
      </c>
      <c r="J20" s="51"/>
    </row>
    <row r="21" spans="1:11" x14ac:dyDescent="0.2">
      <c r="B21" s="46" t="s">
        <v>44</v>
      </c>
      <c r="C21" s="35">
        <f ca="1">SLOPE(B8:B18,A8:A18)</f>
        <v>48.405789507072711</v>
      </c>
    </row>
    <row r="22" spans="1:11" x14ac:dyDescent="0.2">
      <c r="B22" s="46" t="s">
        <v>45</v>
      </c>
      <c r="C22" s="35">
        <f ca="1">STEYX(B8:B18,A8:A18)^2</f>
        <v>35.529670741326555</v>
      </c>
    </row>
    <row r="23" spans="1:11" x14ac:dyDescent="0.2">
      <c r="B23" s="46" t="s">
        <v>46</v>
      </c>
      <c r="C23" s="47">
        <f>DEVSQ(A8:A18)</f>
        <v>1.0999999999999999</v>
      </c>
    </row>
    <row r="24" spans="1:11" x14ac:dyDescent="0.2">
      <c r="B24" s="46" t="s">
        <v>47</v>
      </c>
      <c r="C24" s="47">
        <f>AVERAGE(A8:A18)</f>
        <v>0.5</v>
      </c>
    </row>
    <row r="25" spans="1:11" x14ac:dyDescent="0.2">
      <c r="B25" s="46" t="s">
        <v>48</v>
      </c>
      <c r="C25" s="47">
        <f>COUNT(A8:A18)</f>
        <v>11</v>
      </c>
    </row>
    <row r="26" spans="1:11" x14ac:dyDescent="0.2">
      <c r="B26" s="46" t="s">
        <v>49</v>
      </c>
      <c r="C26" s="35">
        <f>TINV(0.05,C25-2)</f>
        <v>2.2621571627982053</v>
      </c>
    </row>
    <row r="27" spans="1:11" x14ac:dyDescent="0.2">
      <c r="B27" s="35" t="s">
        <v>50</v>
      </c>
      <c r="C27" s="35">
        <f ca="1">DEVSQ(B8:B18)</f>
        <v>2897.199540255272</v>
      </c>
    </row>
    <row r="28" spans="1:11" x14ac:dyDescent="0.2">
      <c r="B28" s="35" t="s">
        <v>51</v>
      </c>
      <c r="C28" s="35">
        <f ca="1">C27-J19</f>
        <v>2577.4325035833335</v>
      </c>
    </row>
  </sheetData>
  <mergeCells count="1">
    <mergeCell ref="P1:Q1"/>
  </mergeCells>
  <printOptions gridLines="1" gridLinesSet="0"/>
  <pageMargins left="0.75" right="0.75" top="1" bottom="1" header="0.5" footer="0.5"/>
  <pageSetup orientation="portrait" r:id="rId1"/>
  <headerFooter alignWithMargins="0">
    <oddHeader>&amp;A</oddHeader>
    <oddFooter>Page &amp;P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1"/>
  <sheetViews>
    <sheetView topLeftCell="B1" workbookViewId="0">
      <selection activeCell="G11" sqref="G11"/>
    </sheetView>
  </sheetViews>
  <sheetFormatPr defaultRowHeight="12.75" x14ac:dyDescent="0.2"/>
  <cols>
    <col min="1" max="3" width="6.85546875" style="35" customWidth="1"/>
    <col min="4" max="4" width="13.5703125" style="35" customWidth="1"/>
    <col min="5" max="5" width="15.140625" style="35" customWidth="1"/>
    <col min="6" max="6" width="9.140625" style="35"/>
    <col min="7" max="7" width="12" style="35" bestFit="1" customWidth="1"/>
    <col min="8" max="8" width="13.140625" style="35" customWidth="1"/>
    <col min="9" max="11" width="11.28515625" style="35" customWidth="1"/>
    <col min="12" max="14" width="9.140625" style="35"/>
    <col min="15" max="15" width="5.7109375" style="35" customWidth="1"/>
    <col min="16" max="16" width="12" style="35" customWidth="1"/>
    <col min="17" max="16384" width="9.140625" style="35"/>
  </cols>
  <sheetData>
    <row r="1" spans="1:16" x14ac:dyDescent="0.2">
      <c r="A1" s="49" t="s">
        <v>27</v>
      </c>
      <c r="B1" s="49" t="s">
        <v>28</v>
      </c>
      <c r="C1" s="67" t="s">
        <v>52</v>
      </c>
    </row>
    <row r="2" spans="1:16" x14ac:dyDescent="0.2">
      <c r="A2" s="49">
        <v>0</v>
      </c>
      <c r="B2" s="49">
        <v>15</v>
      </c>
      <c r="C2" s="67">
        <f t="shared" ref="C2:C9" si="0">A2-3</f>
        <v>-3</v>
      </c>
    </row>
    <row r="3" spans="1:16" x14ac:dyDescent="0.2">
      <c r="A3" s="49">
        <v>1</v>
      </c>
      <c r="B3" s="49">
        <v>19</v>
      </c>
      <c r="C3" s="67">
        <f t="shared" si="0"/>
        <v>-2</v>
      </c>
    </row>
    <row r="4" spans="1:16" x14ac:dyDescent="0.2">
      <c r="A4" s="49">
        <v>2</v>
      </c>
      <c r="B4" s="49">
        <v>20</v>
      </c>
      <c r="C4" s="67">
        <f t="shared" si="0"/>
        <v>-1</v>
      </c>
    </row>
    <row r="5" spans="1:16" x14ac:dyDescent="0.2">
      <c r="A5" s="49">
        <v>3</v>
      </c>
      <c r="B5" s="49">
        <v>21</v>
      </c>
      <c r="C5" s="67">
        <f t="shared" si="0"/>
        <v>0</v>
      </c>
    </row>
    <row r="6" spans="1:16" x14ac:dyDescent="0.2">
      <c r="A6" s="49">
        <v>4</v>
      </c>
      <c r="B6" s="49">
        <v>25</v>
      </c>
      <c r="C6" s="67">
        <f t="shared" si="0"/>
        <v>1</v>
      </c>
    </row>
    <row r="7" spans="1:16" x14ac:dyDescent="0.2">
      <c r="A7" s="49">
        <v>5</v>
      </c>
      <c r="B7" s="49">
        <v>26</v>
      </c>
      <c r="C7" s="67">
        <f t="shared" si="0"/>
        <v>2</v>
      </c>
    </row>
    <row r="8" spans="1:16" x14ac:dyDescent="0.2">
      <c r="A8" s="49">
        <v>6</v>
      </c>
      <c r="B8" s="49">
        <v>30</v>
      </c>
      <c r="C8" s="67">
        <f t="shared" si="0"/>
        <v>3</v>
      </c>
    </row>
    <row r="9" spans="1:16" ht="13.5" thickBot="1" x14ac:dyDescent="0.25">
      <c r="A9" s="68">
        <v>7</v>
      </c>
      <c r="B9" s="68">
        <v>32</v>
      </c>
      <c r="C9" s="69">
        <f t="shared" si="0"/>
        <v>4</v>
      </c>
    </row>
    <row r="10" spans="1:16" ht="13.5" thickTop="1" x14ac:dyDescent="0.2">
      <c r="A10" s="70">
        <f>COUNT(A2:A9)</f>
        <v>8</v>
      </c>
      <c r="B10" s="70">
        <f>COUNT(B2:B9)</f>
        <v>8</v>
      </c>
      <c r="C10" s="70">
        <f>COUNT(C2:C9)</f>
        <v>8</v>
      </c>
      <c r="D10" s="71" t="s">
        <v>78</v>
      </c>
    </row>
    <row r="11" spans="1:16" x14ac:dyDescent="0.2">
      <c r="A11" s="72">
        <f>AVERAGE(A2:A9)</f>
        <v>3.5</v>
      </c>
      <c r="B11" s="72">
        <f>AVERAGE(B2:B9)</f>
        <v>23.5</v>
      </c>
      <c r="C11" s="72">
        <f>AVERAGE(C2:C9)</f>
        <v>0.5</v>
      </c>
      <c r="D11" s="72" t="s">
        <v>29</v>
      </c>
    </row>
    <row r="12" spans="1:16" ht="15" x14ac:dyDescent="0.25">
      <c r="A12" s="72">
        <f>_xlfn.VAR.S(A2:A9)</f>
        <v>6</v>
      </c>
      <c r="B12" s="72">
        <f>_xlfn.VAR.S(B2:B9)</f>
        <v>33.428571428571431</v>
      </c>
      <c r="C12" s="72"/>
      <c r="D12" s="72" t="s">
        <v>77</v>
      </c>
      <c r="L12" s="73" t="s">
        <v>92</v>
      </c>
      <c r="P12" s="73" t="s">
        <v>93</v>
      </c>
    </row>
    <row r="13" spans="1:16" ht="14.25" x14ac:dyDescent="0.2">
      <c r="A13" s="72">
        <f>DEVSQ(A2:A9)</f>
        <v>42</v>
      </c>
      <c r="B13" s="72">
        <f>DEVSQ(B2:B9)</f>
        <v>234</v>
      </c>
      <c r="C13" s="72">
        <f>DEVSQ(C2:C9)</f>
        <v>42</v>
      </c>
      <c r="D13" s="72" t="s">
        <v>79</v>
      </c>
    </row>
    <row r="14" spans="1:16" x14ac:dyDescent="0.2">
      <c r="C14" s="46" t="s">
        <v>0</v>
      </c>
      <c r="E14" s="58" t="s">
        <v>53</v>
      </c>
    </row>
    <row r="15" spans="1:16" ht="15.75" thickBot="1" x14ac:dyDescent="0.3">
      <c r="C15" s="46"/>
      <c r="E15" s="74" t="s">
        <v>54</v>
      </c>
    </row>
    <row r="16" spans="1:16" ht="15" x14ac:dyDescent="0.25">
      <c r="C16" s="75" t="s">
        <v>1</v>
      </c>
      <c r="D16" s="76"/>
      <c r="E16" s="77" t="s">
        <v>55</v>
      </c>
    </row>
    <row r="17" spans="3:16" ht="15" x14ac:dyDescent="0.25">
      <c r="C17" s="78" t="s">
        <v>2</v>
      </c>
      <c r="D17" s="79">
        <v>0.98853830335904391</v>
      </c>
      <c r="E17" s="57">
        <f>D30+D31*3</f>
        <v>22.333333333333332</v>
      </c>
      <c r="F17" s="80" t="s">
        <v>69</v>
      </c>
      <c r="P17" s="73">
        <f>D20*SQRT(1/D21+(3-A11)^2/((D21-1)*A12))</f>
        <v>0.3411775438127726</v>
      </c>
    </row>
    <row r="18" spans="3:16" ht="16.5" x14ac:dyDescent="0.3">
      <c r="C18" s="78" t="s">
        <v>3</v>
      </c>
      <c r="D18" s="79">
        <v>0.97720797720797714</v>
      </c>
      <c r="E18" s="73">
        <f>SQRT(F26*(1/D21+(3-A11)^2/A13))</f>
        <v>0.3411775438127726</v>
      </c>
      <c r="F18" s="81" t="s">
        <v>67</v>
      </c>
      <c r="I18" s="82">
        <f>SQRT(F26*(1+1/D21+(3-A11)^2/A13))</f>
        <v>1.0026420125303972</v>
      </c>
      <c r="J18" s="83" t="s">
        <v>68</v>
      </c>
      <c r="N18" s="82" t="s">
        <v>80</v>
      </c>
    </row>
    <row r="19" spans="3:16" x14ac:dyDescent="0.2">
      <c r="C19" s="78" t="s">
        <v>4</v>
      </c>
      <c r="D19" s="79">
        <v>0.97340930674264003</v>
      </c>
      <c r="E19" s="35">
        <f>TINV(0.1,6)</f>
        <v>1.9431802805153031</v>
      </c>
      <c r="F19" s="84" t="s">
        <v>58</v>
      </c>
      <c r="I19" s="35">
        <f>TINV(0.1,6)</f>
        <v>1.9431802805153031</v>
      </c>
      <c r="J19" s="84" t="s">
        <v>58</v>
      </c>
    </row>
    <row r="20" spans="3:16" x14ac:dyDescent="0.2">
      <c r="C20" s="78" t="s">
        <v>5</v>
      </c>
      <c r="D20" s="79">
        <v>0.94280904158206325</v>
      </c>
      <c r="E20" s="73">
        <f>E19*E18</f>
        <v>0.66296947529162553</v>
      </c>
      <c r="F20" s="81" t="s">
        <v>94</v>
      </c>
      <c r="I20" s="82">
        <f>I19*I18</f>
        <v>1.9483141871652452</v>
      </c>
      <c r="J20" s="83" t="s">
        <v>59</v>
      </c>
    </row>
    <row r="21" spans="3:16" ht="13.5" thickBot="1" x14ac:dyDescent="0.25">
      <c r="C21" s="85" t="s">
        <v>6</v>
      </c>
      <c r="D21" s="86">
        <v>8</v>
      </c>
      <c r="E21" s="73">
        <f>$E$17+E20</f>
        <v>22.996302808624957</v>
      </c>
      <c r="F21" s="81" t="s">
        <v>60</v>
      </c>
      <c r="I21" s="82">
        <f>$E$17+I20</f>
        <v>24.281647520498577</v>
      </c>
      <c r="J21" s="83" t="s">
        <v>60</v>
      </c>
    </row>
    <row r="22" spans="3:16" x14ac:dyDescent="0.2">
      <c r="C22" s="46"/>
      <c r="D22" s="35">
        <v>1.0026420125303972</v>
      </c>
      <c r="E22" s="73">
        <f>$E$17-E20</f>
        <v>21.670363858041707</v>
      </c>
      <c r="F22" s="81" t="s">
        <v>61</v>
      </c>
      <c r="I22" s="82">
        <f>$E$17-I20</f>
        <v>20.385019146168087</v>
      </c>
      <c r="J22" s="83" t="s">
        <v>61</v>
      </c>
    </row>
    <row r="23" spans="3:16" ht="13.5" thickBot="1" x14ac:dyDescent="0.25">
      <c r="C23" s="46" t="s">
        <v>7</v>
      </c>
      <c r="E23" s="73" t="s">
        <v>95</v>
      </c>
      <c r="I23" s="82" t="s">
        <v>96</v>
      </c>
    </row>
    <row r="24" spans="3:16" ht="15" x14ac:dyDescent="0.25">
      <c r="C24" s="75"/>
      <c r="D24" s="87" t="s">
        <v>8</v>
      </c>
      <c r="E24" s="87" t="s">
        <v>9</v>
      </c>
      <c r="F24" s="87" t="s">
        <v>10</v>
      </c>
      <c r="G24" s="87" t="s">
        <v>11</v>
      </c>
      <c r="H24" s="87" t="s">
        <v>12</v>
      </c>
    </row>
    <row r="25" spans="3:16" x14ac:dyDescent="0.2">
      <c r="C25" s="78" t="s">
        <v>13</v>
      </c>
      <c r="D25" s="79">
        <v>1</v>
      </c>
      <c r="E25" s="88">
        <v>228.66666666666666</v>
      </c>
      <c r="F25" s="88">
        <v>228.66666666666666</v>
      </c>
      <c r="G25" s="88">
        <v>257.25000000000006</v>
      </c>
      <c r="H25" s="88">
        <v>3.7320367993056406E-6</v>
      </c>
      <c r="L25" s="82" t="s">
        <v>76</v>
      </c>
    </row>
    <row r="26" spans="3:16" x14ac:dyDescent="0.2">
      <c r="C26" s="78" t="s">
        <v>14</v>
      </c>
      <c r="D26" s="79">
        <v>6</v>
      </c>
      <c r="E26" s="88">
        <v>5.3333333333333321</v>
      </c>
      <c r="F26" s="88">
        <v>0.88888888888888873</v>
      </c>
      <c r="G26" s="88"/>
      <c r="H26" s="88"/>
    </row>
    <row r="27" spans="3:16" ht="13.5" thickBot="1" x14ac:dyDescent="0.25">
      <c r="C27" s="85" t="s">
        <v>15</v>
      </c>
      <c r="D27" s="86">
        <v>7</v>
      </c>
      <c r="E27" s="89">
        <v>234</v>
      </c>
      <c r="F27" s="89"/>
      <c r="G27" s="89"/>
      <c r="H27" s="89"/>
    </row>
    <row r="28" spans="3:16" ht="13.5" thickBot="1" x14ac:dyDescent="0.25">
      <c r="C28" s="46"/>
      <c r="K28" s="82">
        <f>D20*SQRT(1+1/D21+(3-A11)^2/((D21-1)*A12))</f>
        <v>1.0026420125303972</v>
      </c>
      <c r="L28" s="90" t="s">
        <v>97</v>
      </c>
    </row>
    <row r="29" spans="3:16" ht="15" x14ac:dyDescent="0.25">
      <c r="C29" s="75"/>
      <c r="D29" s="87" t="s">
        <v>16</v>
      </c>
      <c r="E29" s="87" t="s">
        <v>5</v>
      </c>
      <c r="F29" s="87" t="s">
        <v>17</v>
      </c>
      <c r="G29" s="87" t="s">
        <v>18</v>
      </c>
      <c r="H29" s="87" t="s">
        <v>19</v>
      </c>
      <c r="I29" s="87" t="s">
        <v>20</v>
      </c>
      <c r="J29" s="87" t="s">
        <v>21</v>
      </c>
      <c r="K29" s="87" t="s">
        <v>22</v>
      </c>
    </row>
    <row r="30" spans="3:16" x14ac:dyDescent="0.2">
      <c r="C30" s="78" t="s">
        <v>23</v>
      </c>
      <c r="D30" s="88">
        <v>15.333333333333332</v>
      </c>
      <c r="E30" s="88">
        <v>0.60858061945018449</v>
      </c>
      <c r="F30" s="88">
        <v>25.195237645237643</v>
      </c>
      <c r="G30" s="88">
        <v>2.5743470601315068E-7</v>
      </c>
      <c r="H30" s="88">
        <v>13.84419020322353</v>
      </c>
      <c r="I30" s="88">
        <v>16.822476463443135</v>
      </c>
      <c r="J30" s="88">
        <v>14.150751474513946</v>
      </c>
      <c r="K30" s="88">
        <v>16.515915192152718</v>
      </c>
    </row>
    <row r="31" spans="3:16" ht="15.75" thickBot="1" x14ac:dyDescent="0.3">
      <c r="C31" s="85" t="s">
        <v>27</v>
      </c>
      <c r="D31" s="89">
        <v>2.3333333333333335</v>
      </c>
      <c r="E31" s="89">
        <v>0.14547859349066158</v>
      </c>
      <c r="F31" s="89">
        <v>16.039014932345442</v>
      </c>
      <c r="G31" s="91">
        <v>3.7320367993056406E-6</v>
      </c>
      <c r="H31" s="89">
        <v>1.9773600388331323</v>
      </c>
      <c r="I31" s="89">
        <v>2.6893066278335347</v>
      </c>
      <c r="J31" s="89">
        <v>2.050642199225178</v>
      </c>
      <c r="K31" s="89">
        <v>2.616024467441489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65217" r:id="rId4">
          <objectPr defaultSize="0" autoPict="0" r:id="rId5">
            <anchor moveWithCells="1">
              <from>
                <xdr:col>10</xdr:col>
                <xdr:colOff>66675</xdr:colOff>
                <xdr:row>12</xdr:row>
                <xdr:rowOff>0</xdr:rowOff>
              </from>
              <to>
                <xdr:col>14</xdr:col>
                <xdr:colOff>333375</xdr:colOff>
                <xdr:row>16</xdr:row>
                <xdr:rowOff>180975</xdr:rowOff>
              </to>
            </anchor>
          </objectPr>
        </oleObject>
      </mc:Choice>
      <mc:Fallback>
        <oleObject progId="Equation.3" shapeId="265217" r:id="rId4"/>
      </mc:Fallback>
    </mc:AlternateContent>
    <mc:AlternateContent xmlns:mc="http://schemas.openxmlformats.org/markup-compatibility/2006">
      <mc:Choice Requires="x14">
        <oleObject progId="Equation.3" shapeId="265218" r:id="rId6">
          <objectPr defaultSize="0" autoPict="0" r:id="rId7">
            <anchor moveWithCells="1">
              <from>
                <xdr:col>12</xdr:col>
                <xdr:colOff>190500</xdr:colOff>
                <xdr:row>18</xdr:row>
                <xdr:rowOff>9525</xdr:rowOff>
              </from>
              <to>
                <xdr:col>17</xdr:col>
                <xdr:colOff>180975</xdr:colOff>
                <xdr:row>23</xdr:row>
                <xdr:rowOff>95250</xdr:rowOff>
              </to>
            </anchor>
          </objectPr>
        </oleObject>
      </mc:Choice>
      <mc:Fallback>
        <oleObject progId="Equation.3" shapeId="265218"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zoomScale="90" zoomScaleNormal="90" workbookViewId="0">
      <selection activeCell="N16" sqref="N16"/>
    </sheetView>
  </sheetViews>
  <sheetFormatPr defaultRowHeight="12.75" x14ac:dyDescent="0.2"/>
  <cols>
    <col min="1" max="3" width="6.85546875" style="3" customWidth="1"/>
    <col min="4" max="4" width="13.5703125" style="3" customWidth="1"/>
    <col min="5" max="5" width="15.140625" style="3" customWidth="1"/>
    <col min="6" max="6" width="9.140625" style="3"/>
    <col min="7" max="7" width="12" style="3" bestFit="1" customWidth="1"/>
    <col min="8" max="11" width="12.85546875" style="3" customWidth="1"/>
    <col min="12" max="16384" width="9.140625" style="3"/>
  </cols>
  <sheetData>
    <row r="1" spans="1:6" x14ac:dyDescent="0.2">
      <c r="A1" s="4" t="s">
        <v>27</v>
      </c>
      <c r="B1" s="4" t="s">
        <v>28</v>
      </c>
      <c r="C1" s="19" t="s">
        <v>52</v>
      </c>
    </row>
    <row r="2" spans="1:6" x14ac:dyDescent="0.2">
      <c r="A2" s="4">
        <v>0</v>
      </c>
      <c r="B2" s="4">
        <v>15</v>
      </c>
      <c r="C2" s="19">
        <f>A2-3</f>
        <v>-3</v>
      </c>
    </row>
    <row r="3" spans="1:6" x14ac:dyDescent="0.2">
      <c r="A3" s="4">
        <v>1</v>
      </c>
      <c r="B3" s="4">
        <v>19</v>
      </c>
      <c r="C3" s="19">
        <f t="shared" ref="C3:C9" si="0">A3-3</f>
        <v>-2</v>
      </c>
    </row>
    <row r="4" spans="1:6" x14ac:dyDescent="0.2">
      <c r="A4" s="4">
        <v>2</v>
      </c>
      <c r="B4" s="4">
        <v>20</v>
      </c>
      <c r="C4" s="19">
        <f t="shared" si="0"/>
        <v>-1</v>
      </c>
    </row>
    <row r="5" spans="1:6" x14ac:dyDescent="0.2">
      <c r="A5" s="4">
        <v>3</v>
      </c>
      <c r="B5" s="4">
        <v>21</v>
      </c>
      <c r="C5" s="19">
        <f t="shared" si="0"/>
        <v>0</v>
      </c>
    </row>
    <row r="6" spans="1:6" x14ac:dyDescent="0.2">
      <c r="A6" s="4">
        <v>4</v>
      </c>
      <c r="B6" s="4">
        <v>25</v>
      </c>
      <c r="C6" s="19">
        <f t="shared" si="0"/>
        <v>1</v>
      </c>
    </row>
    <row r="7" spans="1:6" x14ac:dyDescent="0.2">
      <c r="A7" s="4">
        <v>5</v>
      </c>
      <c r="B7" s="4">
        <v>26</v>
      </c>
      <c r="C7" s="19">
        <f t="shared" si="0"/>
        <v>2</v>
      </c>
    </row>
    <row r="8" spans="1:6" x14ac:dyDescent="0.2">
      <c r="A8" s="4">
        <v>6</v>
      </c>
      <c r="B8" s="4">
        <v>30</v>
      </c>
      <c r="C8" s="19">
        <f t="shared" si="0"/>
        <v>3</v>
      </c>
    </row>
    <row r="9" spans="1:6" ht="13.5" thickBot="1" x14ac:dyDescent="0.25">
      <c r="A9" s="5">
        <v>7</v>
      </c>
      <c r="B9" s="5">
        <v>32</v>
      </c>
      <c r="C9" s="20">
        <f t="shared" si="0"/>
        <v>4</v>
      </c>
    </row>
    <row r="10" spans="1:6" ht="13.5" thickTop="1" x14ac:dyDescent="0.2">
      <c r="A10" s="6">
        <f>AVERAGE(A2:A9)</f>
        <v>3.5</v>
      </c>
      <c r="B10" s="6">
        <f>AVERAGE(B2:B9)</f>
        <v>23.5</v>
      </c>
      <c r="C10" s="6">
        <f>AVERAGE(C2:C9)</f>
        <v>0.5</v>
      </c>
      <c r="D10" s="6" t="s">
        <v>29</v>
      </c>
    </row>
    <row r="11" spans="1:6" x14ac:dyDescent="0.2">
      <c r="B11" s="21"/>
      <c r="C11" s="22"/>
      <c r="D11" s="21"/>
      <c r="E11" s="9" t="s">
        <v>70</v>
      </c>
    </row>
    <row r="12" spans="1:6" ht="15" x14ac:dyDescent="0.25">
      <c r="B12" s="21"/>
      <c r="C12" s="22"/>
      <c r="D12" s="21"/>
      <c r="E12" s="23" t="s">
        <v>54</v>
      </c>
    </row>
    <row r="13" spans="1:6" ht="15" x14ac:dyDescent="0.25">
      <c r="B13" s="21"/>
      <c r="C13" s="24"/>
      <c r="D13" s="25"/>
      <c r="E13" s="26" t="s">
        <v>55</v>
      </c>
    </row>
    <row r="14" spans="1:6" x14ac:dyDescent="0.2">
      <c r="C14" s="3" t="s">
        <v>0</v>
      </c>
    </row>
    <row r="15" spans="1:6" ht="13.5" thickBot="1" x14ac:dyDescent="0.25">
      <c r="E15" s="10">
        <f>E30</f>
        <v>0.34117754381277254</v>
      </c>
      <c r="F15" s="11" t="s">
        <v>56</v>
      </c>
    </row>
    <row r="16" spans="1:6" x14ac:dyDescent="0.2">
      <c r="C16" s="27" t="s">
        <v>1</v>
      </c>
      <c r="D16" s="27"/>
      <c r="E16" s="10">
        <f>E15^2</f>
        <v>0.11640211640211633</v>
      </c>
      <c r="F16" s="11" t="s">
        <v>62</v>
      </c>
    </row>
    <row r="17" spans="3:11" x14ac:dyDescent="0.2">
      <c r="C17" s="7" t="s">
        <v>2</v>
      </c>
      <c r="D17" s="8">
        <v>0.98853830335904391</v>
      </c>
      <c r="E17" s="12">
        <f>E16+F26</f>
        <v>1.0052910052910049</v>
      </c>
      <c r="F17" s="13" t="s">
        <v>63</v>
      </c>
    </row>
    <row r="18" spans="3:11" x14ac:dyDescent="0.2">
      <c r="C18" s="7" t="s">
        <v>3</v>
      </c>
      <c r="D18" s="8">
        <v>0.97720797720797714</v>
      </c>
      <c r="E18" s="12">
        <f>SQRT(E17)</f>
        <v>1.002642012530397</v>
      </c>
      <c r="F18" s="13" t="s">
        <v>57</v>
      </c>
    </row>
    <row r="19" spans="3:11" x14ac:dyDescent="0.2">
      <c r="C19" s="7" t="s">
        <v>4</v>
      </c>
      <c r="D19" s="8">
        <v>0.97340930674264003</v>
      </c>
      <c r="E19" s="3">
        <f>TINV(0.1,6)</f>
        <v>1.9431802805153031</v>
      </c>
      <c r="F19" s="14" t="s">
        <v>58</v>
      </c>
    </row>
    <row r="20" spans="3:11" x14ac:dyDescent="0.2">
      <c r="C20" s="7" t="s">
        <v>5</v>
      </c>
      <c r="D20" s="8">
        <v>0.94280904158206313</v>
      </c>
      <c r="E20" s="12">
        <f>E19*E18</f>
        <v>1.948314187165245</v>
      </c>
      <c r="F20" s="13" t="s">
        <v>59</v>
      </c>
      <c r="I20" s="12" t="s">
        <v>64</v>
      </c>
    </row>
    <row r="21" spans="3:11" ht="13.5" thickBot="1" x14ac:dyDescent="0.25">
      <c r="C21" s="15" t="s">
        <v>6</v>
      </c>
      <c r="D21" s="16">
        <v>8</v>
      </c>
      <c r="E21" s="12">
        <f>D30+E20</f>
        <v>24.281647520498577</v>
      </c>
      <c r="F21" s="13" t="s">
        <v>60</v>
      </c>
      <c r="I21" s="12">
        <f>'CI example'!I21</f>
        <v>24.281647520498577</v>
      </c>
    </row>
    <row r="22" spans="3:11" x14ac:dyDescent="0.2">
      <c r="D22" s="4"/>
      <c r="E22" s="12">
        <f>D30-E20</f>
        <v>20.385019146168087</v>
      </c>
      <c r="F22" s="13" t="s">
        <v>61</v>
      </c>
      <c r="I22" s="12">
        <f>'CI example'!I22</f>
        <v>20.385019146168087</v>
      </c>
    </row>
    <row r="23" spans="3:11" ht="13.5" thickBot="1" x14ac:dyDescent="0.25">
      <c r="C23" s="3" t="s">
        <v>7</v>
      </c>
      <c r="D23" s="4"/>
    </row>
    <row r="24" spans="3:11" x14ac:dyDescent="0.2">
      <c r="C24" s="28"/>
      <c r="D24" s="28" t="s">
        <v>8</v>
      </c>
      <c r="E24" s="28" t="s">
        <v>9</v>
      </c>
      <c r="F24" s="28" t="s">
        <v>10</v>
      </c>
      <c r="G24" s="28" t="s">
        <v>11</v>
      </c>
      <c r="H24" s="28" t="s">
        <v>12</v>
      </c>
    </row>
    <row r="25" spans="3:11" x14ac:dyDescent="0.2">
      <c r="C25" s="7" t="s">
        <v>13</v>
      </c>
      <c r="D25" s="8">
        <v>1</v>
      </c>
      <c r="E25" s="8">
        <v>228.66666666666666</v>
      </c>
      <c r="F25" s="8">
        <v>228.66666666666666</v>
      </c>
      <c r="G25" s="8">
        <v>257.25000000000011</v>
      </c>
      <c r="H25" s="8">
        <v>3.7320367990117701E-6</v>
      </c>
    </row>
    <row r="26" spans="3:11" x14ac:dyDescent="0.2">
      <c r="C26" s="7" t="s">
        <v>14</v>
      </c>
      <c r="D26" s="8">
        <v>6</v>
      </c>
      <c r="E26" s="8">
        <v>5.3333333333333313</v>
      </c>
      <c r="F26" s="8">
        <v>0.88888888888888851</v>
      </c>
      <c r="G26" s="8"/>
      <c r="H26" s="8"/>
      <c r="J26" s="10" t="s">
        <v>65</v>
      </c>
    </row>
    <row r="27" spans="3:11" ht="13.5" thickBot="1" x14ac:dyDescent="0.25">
      <c r="C27" s="15" t="s">
        <v>15</v>
      </c>
      <c r="D27" s="16">
        <v>7</v>
      </c>
      <c r="E27" s="16">
        <v>234</v>
      </c>
      <c r="F27" s="16"/>
      <c r="G27" s="16"/>
      <c r="H27" s="16"/>
      <c r="J27" s="10">
        <f>'CI example'!E22</f>
        <v>21.670363858041707</v>
      </c>
      <c r="K27" s="10">
        <f>'CI example'!E21</f>
        <v>22.996302808624957</v>
      </c>
    </row>
    <row r="28" spans="3:11" ht="15.75" thickBot="1" x14ac:dyDescent="0.3">
      <c r="E28" s="29" t="s">
        <v>71</v>
      </c>
      <c r="I28" s="10" t="s">
        <v>66</v>
      </c>
    </row>
    <row r="29" spans="3:11" x14ac:dyDescent="0.2">
      <c r="C29" s="28"/>
      <c r="D29" s="28" t="s">
        <v>16</v>
      </c>
      <c r="E29" s="28" t="s">
        <v>5</v>
      </c>
      <c r="F29" s="28" t="s">
        <v>17</v>
      </c>
      <c r="G29" s="28" t="s">
        <v>18</v>
      </c>
      <c r="H29" s="28" t="s">
        <v>19</v>
      </c>
      <c r="I29" s="28" t="s">
        <v>20</v>
      </c>
      <c r="J29" s="30" t="s">
        <v>21</v>
      </c>
      <c r="K29" s="30" t="s">
        <v>22</v>
      </c>
    </row>
    <row r="30" spans="3:11" x14ac:dyDescent="0.2">
      <c r="C30" s="7" t="s">
        <v>23</v>
      </c>
      <c r="D30" s="31">
        <v>22.333333333333332</v>
      </c>
      <c r="E30" s="32">
        <v>0.34117754381277254</v>
      </c>
      <c r="F30" s="17">
        <v>65.459564201532444</v>
      </c>
      <c r="G30" s="17">
        <v>8.5481057907806757E-10</v>
      </c>
      <c r="H30" s="17">
        <v>21.498501959641054</v>
      </c>
      <c r="I30" s="17">
        <v>23.16816470702561</v>
      </c>
      <c r="J30" s="33">
        <v>21.670363860164965</v>
      </c>
      <c r="K30" s="33">
        <v>22.996302806501699</v>
      </c>
    </row>
    <row r="31" spans="3:11" ht="13.5" thickBot="1" x14ac:dyDescent="0.25">
      <c r="C31" s="18" t="s">
        <v>52</v>
      </c>
      <c r="D31" s="18">
        <v>2.3333333333333326</v>
      </c>
      <c r="E31" s="18">
        <v>0.14547859349066158</v>
      </c>
      <c r="F31" s="18">
        <v>16.039014932345435</v>
      </c>
      <c r="G31" s="18">
        <v>3.7320367990117761E-6</v>
      </c>
      <c r="H31" s="18">
        <v>1.9773600395186683</v>
      </c>
      <c r="I31" s="18">
        <v>2.6893066271479968</v>
      </c>
      <c r="J31" s="18">
        <v>2.0506422001305378</v>
      </c>
      <c r="K31" s="18">
        <v>2.6160244665361274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Intro</vt:lpstr>
      <vt:lpstr>Formulas</vt:lpstr>
      <vt:lpstr>Formulas (2)</vt:lpstr>
      <vt:lpstr>1. Fitted Line</vt:lpstr>
      <vt:lpstr>Confidence Intervals for Y</vt:lpstr>
      <vt:lpstr>CI for Mean of Y</vt:lpstr>
      <vt:lpstr>CI for Individual Y</vt:lpstr>
      <vt:lpstr>CI example</vt:lpstr>
      <vt:lpstr>CI transform ex</vt:lpstr>
      <vt:lpstr>JMP &amp; SPSS</vt:lpstr>
      <vt:lpstr>19_diamonds</vt:lpstr>
      <vt:lpstr>JMP 1</vt:lpstr>
      <vt:lpstr>JMP 2</vt:lpstr>
      <vt:lpstr>JMP data</vt:lpstr>
      <vt:lpstr>carats</vt:lpstr>
      <vt:lpstr>price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RAndrews</dc:creator>
  <cp:lastModifiedBy>RAndrews</cp:lastModifiedBy>
  <dcterms:created xsi:type="dcterms:W3CDTF">2000-03-02T16:06:55Z</dcterms:created>
  <dcterms:modified xsi:type="dcterms:W3CDTF">2016-09-23T02:30:29Z</dcterms:modified>
</cp:coreProperties>
</file>